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02\Documents\IZVJEŠTAJ O IZVRŠENJU PRORAČUNA FINANCIJSKOG PLANA\"/>
    </mc:Choice>
  </mc:AlternateContent>
  <xr:revisionPtr revIDLastSave="0" documentId="13_ncr:1_{C5020738-28DB-46BC-8799-59DB42F9D9A0}" xr6:coauthVersionLast="37" xr6:coauthVersionMax="37" xr10:uidLastSave="{00000000-0000-0000-0000-000000000000}"/>
  <bookViews>
    <workbookView xWindow="0" yWindow="0" windowWidth="28800" windowHeight="11925" activeTab="1" xr2:uid="{B2EE793B-7C4C-462E-AD68-DD4C7CFACAE3}"/>
  </bookViews>
  <sheets>
    <sheet name="SAŽETAK " sheetId="1" r:id="rId1"/>
    <sheet name="RAČUN PRIHODA I RASHODA-EK.KLAS" sheetId="2" r:id="rId2"/>
    <sheet name="RAČUN PH I RH-IZVOR FINAN." sheetId="3" r:id="rId3"/>
    <sheet name="RASHODI FUNKCIJSKA" sheetId="4" r:id="rId4"/>
    <sheet name="RAČUN FINANCIRANJA" sheetId="6" r:id="rId5"/>
    <sheet name="POSEBNI DIO" sheetId="8" r:id="rId6"/>
    <sheet name="IZVJEŠTAJ-FONDOVI EU" sheetId="9" r:id="rId7"/>
    <sheet name="IZVJEŠTAJ O STANJU POTRAŽ." sheetId="10" r:id="rId8"/>
  </sheets>
  <externalReferences>
    <externalReference r:id="rId9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0" l="1"/>
  <c r="E7" i="9"/>
  <c r="D7" i="9"/>
  <c r="F6" i="8"/>
  <c r="E67" i="8"/>
  <c r="I74" i="3"/>
  <c r="I76" i="3"/>
  <c r="I75" i="3"/>
  <c r="H75" i="3"/>
  <c r="I73" i="3"/>
  <c r="H73" i="3"/>
  <c r="E73" i="3"/>
  <c r="F73" i="3"/>
  <c r="E101" i="2"/>
  <c r="E77" i="2"/>
  <c r="E67" i="3"/>
  <c r="E65" i="3"/>
  <c r="E63" i="3"/>
  <c r="E61" i="3"/>
  <c r="E59" i="3"/>
  <c r="F68" i="3"/>
  <c r="F64" i="3"/>
  <c r="F63" i="3" s="1"/>
  <c r="F62" i="3"/>
  <c r="F61" i="3" s="1"/>
  <c r="F66" i="3"/>
  <c r="F65" i="3" s="1"/>
  <c r="F59" i="3"/>
  <c r="G63" i="3"/>
  <c r="G65" i="3"/>
  <c r="G61" i="3"/>
  <c r="G59" i="3"/>
  <c r="H7" i="3"/>
  <c r="H18" i="3"/>
  <c r="H36" i="3"/>
  <c r="H33" i="3"/>
  <c r="H32" i="3"/>
  <c r="H48" i="3"/>
  <c r="G58" i="3" l="1"/>
  <c r="E58" i="3"/>
  <c r="F49" i="3"/>
  <c r="F45" i="3"/>
  <c r="E42" i="3"/>
  <c r="F13" i="4"/>
  <c r="E13" i="4"/>
  <c r="F12" i="4"/>
  <c r="E12" i="4"/>
  <c r="D11" i="4"/>
  <c r="C11" i="4"/>
  <c r="C10" i="4" s="1"/>
  <c r="B11" i="4"/>
  <c r="B10" i="4" s="1"/>
  <c r="D10" i="4"/>
  <c r="F16" i="6"/>
  <c r="G14" i="6"/>
  <c r="E14" i="6"/>
  <c r="E13" i="6" s="1"/>
  <c r="E12" i="6" s="1"/>
  <c r="E16" i="6" s="1"/>
  <c r="G13" i="6"/>
  <c r="G12" i="6" s="1"/>
  <c r="G16" i="6" s="1"/>
  <c r="F12" i="6"/>
  <c r="G8" i="6"/>
  <c r="G7" i="6" s="1"/>
  <c r="G11" i="6" s="1"/>
  <c r="E8" i="6"/>
  <c r="F7" i="6"/>
  <c r="F11" i="6" s="1"/>
  <c r="E7" i="6"/>
  <c r="E11" i="6" s="1"/>
  <c r="F75" i="2"/>
  <c r="G75" i="2"/>
  <c r="G77" i="2"/>
  <c r="G93" i="2"/>
  <c r="G96" i="2"/>
  <c r="G95" i="2"/>
  <c r="G54" i="2"/>
  <c r="I93" i="2"/>
  <c r="I101" i="2"/>
  <c r="I23" i="2"/>
  <c r="G66" i="2"/>
  <c r="G59" i="2"/>
  <c r="G55" i="2"/>
  <c r="G48" i="2"/>
  <c r="G49" i="2"/>
  <c r="F101" i="2"/>
  <c r="E54" i="2"/>
  <c r="E95" i="2"/>
  <c r="E94" i="2" s="1"/>
  <c r="E93" i="2" s="1"/>
  <c r="E48" i="2"/>
  <c r="E88" i="2"/>
  <c r="E87" i="2"/>
  <c r="E66" i="2"/>
  <c r="E59" i="2"/>
  <c r="H64" i="2"/>
  <c r="E55" i="2"/>
  <c r="H58" i="2"/>
  <c r="E49" i="2"/>
  <c r="H41" i="2"/>
  <c r="I41" i="2"/>
  <c r="F39" i="2"/>
  <c r="G39" i="2"/>
  <c r="F40" i="2"/>
  <c r="G40" i="2"/>
  <c r="E40" i="2"/>
  <c r="E39" i="2"/>
  <c r="E18" i="2"/>
  <c r="E12" i="2"/>
  <c r="H34" i="2"/>
  <c r="E33" i="2"/>
  <c r="H33" i="2" s="1"/>
  <c r="G32" i="2"/>
  <c r="E7" i="2"/>
  <c r="F35" i="2"/>
  <c r="F42" i="2" s="1"/>
  <c r="G23" i="2"/>
  <c r="E23" i="2"/>
  <c r="E22" i="2" s="1"/>
  <c r="I64" i="3"/>
  <c r="G47" i="3"/>
  <c r="G46" i="3" s="1"/>
  <c r="G49" i="3" s="1"/>
  <c r="E47" i="3"/>
  <c r="E46" i="3" s="1"/>
  <c r="E49" i="3" s="1"/>
  <c r="E45" i="3"/>
  <c r="G43" i="3"/>
  <c r="G45" i="3" s="1"/>
  <c r="I45" i="3" s="1"/>
  <c r="F41" i="3"/>
  <c r="H40" i="3"/>
  <c r="E39" i="3"/>
  <c r="E38" i="3" s="1"/>
  <c r="G38" i="3"/>
  <c r="G35" i="3"/>
  <c r="G34" i="3" s="1"/>
  <c r="F35" i="3"/>
  <c r="E35" i="3"/>
  <c r="E34" i="3" s="1"/>
  <c r="G31" i="3"/>
  <c r="G30" i="3" s="1"/>
  <c r="F31" i="3"/>
  <c r="E31" i="3"/>
  <c r="E30" i="3" s="1"/>
  <c r="G27" i="3"/>
  <c r="I27" i="3" s="1"/>
  <c r="E27" i="3"/>
  <c r="E26" i="3" s="1"/>
  <c r="F29" i="3"/>
  <c r="F24" i="3"/>
  <c r="G19" i="3"/>
  <c r="F19" i="3"/>
  <c r="E19" i="3"/>
  <c r="G17" i="3"/>
  <c r="F17" i="3"/>
  <c r="E17" i="3"/>
  <c r="G15" i="3"/>
  <c r="F15" i="3"/>
  <c r="E15" i="3"/>
  <c r="F13" i="3"/>
  <c r="G8" i="3"/>
  <c r="F8" i="3"/>
  <c r="E8" i="3"/>
  <c r="G6" i="3"/>
  <c r="F6" i="3"/>
  <c r="E6" i="3"/>
  <c r="G97" i="2"/>
  <c r="G94" i="2"/>
  <c r="E91" i="2"/>
  <c r="G84" i="2"/>
  <c r="G83" i="2" s="1"/>
  <c r="E84" i="2"/>
  <c r="E83" i="2" s="1"/>
  <c r="H82" i="2"/>
  <c r="H81" i="2"/>
  <c r="H80" i="2"/>
  <c r="F77" i="2"/>
  <c r="H74" i="2"/>
  <c r="H73" i="2"/>
  <c r="H72" i="2"/>
  <c r="H70" i="2"/>
  <c r="H69" i="2"/>
  <c r="H68" i="2"/>
  <c r="H67" i="2"/>
  <c r="H63" i="2"/>
  <c r="H62" i="2"/>
  <c r="H61" i="2"/>
  <c r="G30" i="2"/>
  <c r="G29" i="2" s="1"/>
  <c r="E30" i="2"/>
  <c r="E29" i="2" s="1"/>
  <c r="G26" i="2"/>
  <c r="G25" i="2" s="1"/>
  <c r="E26" i="2"/>
  <c r="E25" i="2" s="1"/>
  <c r="G18" i="2"/>
  <c r="E17" i="2"/>
  <c r="G12" i="2"/>
  <c r="G10" i="2"/>
  <c r="E10" i="2"/>
  <c r="G7" i="2"/>
  <c r="H101" i="2" l="1"/>
  <c r="G42" i="3"/>
  <c r="I42" i="3" s="1"/>
  <c r="G5" i="3"/>
  <c r="G13" i="3" s="1"/>
  <c r="I13" i="3" s="1"/>
  <c r="H49" i="3"/>
  <c r="E24" i="3"/>
  <c r="H39" i="3"/>
  <c r="H47" i="3"/>
  <c r="E41" i="3"/>
  <c r="H38" i="3"/>
  <c r="H64" i="3"/>
  <c r="I62" i="3"/>
  <c r="F25" i="3"/>
  <c r="F4" i="3" s="1"/>
  <c r="F50" i="3" s="1"/>
  <c r="F10" i="4"/>
  <c r="F11" i="4"/>
  <c r="E10" i="4"/>
  <c r="E11" i="4"/>
  <c r="H66" i="3"/>
  <c r="H6" i="3"/>
  <c r="H17" i="3"/>
  <c r="G26" i="3"/>
  <c r="H27" i="3"/>
  <c r="H65" i="3"/>
  <c r="I66" i="3"/>
  <c r="I65" i="3"/>
  <c r="E6" i="2"/>
  <c r="I40" i="2"/>
  <c r="H39" i="2"/>
  <c r="I39" i="2"/>
  <c r="H66" i="2"/>
  <c r="H40" i="2"/>
  <c r="E32" i="2"/>
  <c r="H32" i="2" s="1"/>
  <c r="G6" i="2"/>
  <c r="G22" i="2"/>
  <c r="I22" i="2" s="1"/>
  <c r="H23" i="2"/>
  <c r="H10" i="2"/>
  <c r="I48" i="2"/>
  <c r="H83" i="2"/>
  <c r="H7" i="2"/>
  <c r="H12" i="2"/>
  <c r="H26" i="2"/>
  <c r="H18" i="2"/>
  <c r="G41" i="3"/>
  <c r="I30" i="3"/>
  <c r="H30" i="3"/>
  <c r="H61" i="3"/>
  <c r="H34" i="3"/>
  <c r="I34" i="3"/>
  <c r="G14" i="3"/>
  <c r="E29" i="3"/>
  <c r="H31" i="3"/>
  <c r="H35" i="3"/>
  <c r="H46" i="3"/>
  <c r="E5" i="3"/>
  <c r="E13" i="3" s="1"/>
  <c r="E25" i="3" s="1"/>
  <c r="H84" i="2"/>
  <c r="H77" i="2"/>
  <c r="H30" i="2"/>
  <c r="H25" i="2"/>
  <c r="I25" i="2"/>
  <c r="G17" i="2"/>
  <c r="I17" i="2" s="1"/>
  <c r="H59" i="2"/>
  <c r="H29" i="2"/>
  <c r="H60" i="2"/>
  <c r="I5" i="3" l="1"/>
  <c r="H5" i="3"/>
  <c r="E4" i="3"/>
  <c r="H62" i="3"/>
  <c r="I60" i="3"/>
  <c r="I59" i="3"/>
  <c r="E50" i="3"/>
  <c r="G29" i="3"/>
  <c r="I29" i="3" s="1"/>
  <c r="I26" i="3"/>
  <c r="H26" i="3"/>
  <c r="G35" i="2"/>
  <c r="G42" i="2" s="1"/>
  <c r="E35" i="2"/>
  <c r="E42" i="2" s="1"/>
  <c r="H22" i="2"/>
  <c r="H17" i="2"/>
  <c r="I14" i="3"/>
  <c r="G24" i="3"/>
  <c r="G25" i="3" s="1"/>
  <c r="H13" i="3"/>
  <c r="H69" i="3"/>
  <c r="H41" i="3"/>
  <c r="I41" i="3"/>
  <c r="I6" i="2"/>
  <c r="H6" i="2"/>
  <c r="H29" i="3" l="1"/>
  <c r="I42" i="2"/>
  <c r="H42" i="2"/>
  <c r="I24" i="3"/>
  <c r="H24" i="3"/>
  <c r="I25" i="3" l="1"/>
  <c r="H25" i="3"/>
  <c r="G4" i="3"/>
  <c r="I4" i="3" l="1"/>
  <c r="G50" i="3"/>
  <c r="H4" i="3"/>
  <c r="H50" i="3" l="1"/>
  <c r="I50" i="3"/>
  <c r="I35" i="2"/>
  <c r="H35" i="2"/>
  <c r="J20" i="1"/>
  <c r="J21" i="1" s="1"/>
  <c r="I20" i="1"/>
  <c r="I21" i="1" s="1"/>
  <c r="J7" i="1"/>
  <c r="I7" i="1"/>
  <c r="J4" i="1"/>
  <c r="I4" i="1"/>
  <c r="J9" i="1"/>
  <c r="I9" i="1"/>
  <c r="J8" i="1"/>
  <c r="J5" i="1"/>
  <c r="I8" i="1"/>
  <c r="I5" i="1"/>
  <c r="G4" i="1"/>
  <c r="G7" i="1"/>
  <c r="F10" i="1"/>
  <c r="F7" i="1"/>
  <c r="F4" i="1"/>
  <c r="G21" i="1"/>
  <c r="H21" i="1"/>
  <c r="F21" i="1"/>
  <c r="H10" i="1"/>
  <c r="H7" i="1"/>
  <c r="H4" i="1"/>
  <c r="H16" i="1"/>
  <c r="G16" i="1"/>
  <c r="F16" i="1"/>
  <c r="G10" i="1" l="1"/>
  <c r="H58" i="3" l="1"/>
  <c r="I69" i="3"/>
  <c r="F67" i="3"/>
  <c r="F58" i="3" s="1"/>
  <c r="I58" i="3" s="1"/>
  <c r="G67" i="3"/>
  <c r="G68" i="3"/>
</calcChain>
</file>

<file path=xl/sharedStrings.xml><?xml version="1.0" encoding="utf-8"?>
<sst xmlns="http://schemas.openxmlformats.org/spreadsheetml/2006/main" count="611" uniqueCount="307">
  <si>
    <t>GODIŠNJI IZVJEŠTAJ O IZVRŠENJU FINANCIJSKOG PLANA ZA 2023.g.</t>
  </si>
  <si>
    <t>A) SAŽETAK RAČUNA PRIHODA I RASHODA</t>
  </si>
  <si>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</si>
  <si>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</si>
  <si>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</si>
  <si>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</si>
  <si>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</si>
  <si>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</si>
  <si>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</si>
  <si>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</si>
  <si>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B) SAŽETAK RAČUNA FINANCIRANJA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</si>
  <si>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</si>
  <si>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</si>
  <si>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</si>
  <si>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</si>
  <si>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</si>
  <si>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VIŠKOVI/MANJKOVI</t>
  </si>
  <si>
    <t>UKUPAN DONOS VIŠKA / MANJKA IZ PRETHODNE(IH) GODINE</t>
  </si>
  <si>
    <t>VIŠAK / MANJAK IZ PRETHODNE(IH) GODINE KOJI ĆE SE RASPOREDITI / POKRITI</t>
  </si>
  <si>
    <t>OSTVARENJE/IZVRŠENJE 2022.</t>
  </si>
  <si>
    <t>IZVORNI PLAN ILI REBALANS 2023.</t>
  </si>
  <si>
    <t>INDEKS</t>
  </si>
  <si>
    <t>OSTVARENJE/ IZVRŠENJE 2023.</t>
  </si>
  <si>
    <t>PRIJENOS VIŠKA/MANJKA U SLJEDEĆE RAZDOBLJE</t>
  </si>
  <si>
    <t>-</t>
  </si>
  <si>
    <t>Razred</t>
  </si>
  <si>
    <t xml:space="preserve">Skupina/podskupina/odjeljak </t>
  </si>
  <si>
    <t>Izvor</t>
  </si>
  <si>
    <t xml:space="preserve">Naziv </t>
  </si>
  <si>
    <t>Izvršenje prethodne godine</t>
  </si>
  <si>
    <t>Plan tekuće godine</t>
  </si>
  <si>
    <t xml:space="preserve">Izvršenje tekuće godine </t>
  </si>
  <si>
    <t>Indeks</t>
  </si>
  <si>
    <t>5=4/2*100</t>
  </si>
  <si>
    <t>6=4/3*100</t>
  </si>
  <si>
    <t xml:space="preserve">Prihodi poslovanja 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</si>
  <si>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</si>
  <si>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</si>
  <si>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</si>
  <si>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</si>
  <si>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</si>
  <si>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</si>
  <si>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639</t>
  </si>
  <si>
    <t>Prijenosi između proračunskih korisnika istog proračuna</t>
  </si>
  <si>
    <t>6391</t>
  </si>
  <si>
    <t>Tekuće prijenosi između proračunskih korisnika istog proračuna</t>
  </si>
  <si>
    <t>6392</t>
  </si>
  <si>
    <t>Kapitalni prijenosi između proračunskih korisnika istog proračuna</t>
  </si>
  <si>
    <t>6393</t>
  </si>
  <si>
    <t>Tekuće prijenosi između proračunskih korisnika istog proračuna temeljem prijenosa EU sredstava</t>
  </si>
  <si>
    <t>6394</t>
  </si>
  <si>
    <t>Kapitalni prijenosi između proračunskih korisnika istog proračuna temeljem prijenosa EU sredstava</t>
  </si>
  <si>
    <t>5.4.</t>
  </si>
  <si>
    <t>Pomoći proračunskim korisnicima SDŽ</t>
  </si>
  <si>
    <t>638</t>
  </si>
  <si>
    <t>Pomoći temeljem prijenosa EU sredstava</t>
  </si>
  <si>
    <t>6381</t>
  </si>
  <si>
    <t>Tekuće pomoći iz državnog proračuna temeljem prijenosa EU sredstava</t>
  </si>
  <si>
    <t>5.5.</t>
  </si>
  <si>
    <t>Pomoći  EU za PK</t>
  </si>
  <si>
    <t>Pomoći</t>
  </si>
  <si>
    <t>Prihodi od upravnih i administrativnih pristojbi, pristojbi po posebnim propisima i nakanda</t>
  </si>
  <si>
    <t>Prihodi po posebnim propisima</t>
  </si>
  <si>
    <t xml:space="preserve">Ostali nespomenuti prihodi </t>
  </si>
  <si>
    <t>4.8.</t>
  </si>
  <si>
    <t xml:space="preserve">Prihodi za posebne namjene 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</si>
  <si>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</si>
  <si>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</si>
  <si>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</si>
  <si>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</si>
  <si>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</si>
  <si>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</si>
  <si>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6419</t>
  </si>
  <si>
    <t>Ostali prihodi od financijske imovine</t>
  </si>
  <si>
    <t>66</t>
  </si>
  <si>
    <t>Prihodi od prodaje proizvoda i roba te pruženih usluga i prihoda od donacija</t>
  </si>
  <si>
    <t>661</t>
  </si>
  <si>
    <t>Prihodi od prodaje proizvoda i roba te pruženih usluga</t>
  </si>
  <si>
    <t>6614</t>
  </si>
  <si>
    <t>Prihodi od prodanih proizvoda</t>
  </si>
  <si>
    <t>6615</t>
  </si>
  <si>
    <t>Prihodi od pruženih usluga</t>
  </si>
  <si>
    <t>68</t>
  </si>
  <si>
    <t>Kazne,upravne mjere i ostali prihodi</t>
  </si>
  <si>
    <t>683</t>
  </si>
  <si>
    <t>Ostali prihodi</t>
  </si>
  <si>
    <t>6831</t>
  </si>
  <si>
    <t>3.2.</t>
  </si>
  <si>
    <t xml:space="preserve"> Vlastiti prihodi </t>
  </si>
  <si>
    <t>Donacije od pravnih i fizičkih osoba izvan općeg proračuna i povrat donacija po protestiranim jamstvima</t>
  </si>
  <si>
    <t>Kapitalne donacije</t>
  </si>
  <si>
    <t>6.2.</t>
  </si>
  <si>
    <t xml:space="preserve">Donacije 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</si>
  <si>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</si>
  <si>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</si>
  <si>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</si>
  <si>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</si>
  <si>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</si>
  <si>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11</t>
  </si>
  <si>
    <t>Decentralizacija SDŽ</t>
  </si>
  <si>
    <t>Ukupni prihodi</t>
  </si>
  <si>
    <t>RASHODI POSLOVANJA</t>
  </si>
  <si>
    <t>Rashodi poslovanja</t>
  </si>
  <si>
    <t>Rashodi za zaposlene</t>
  </si>
  <si>
    <t>Plaće</t>
  </si>
  <si>
    <t>Plaće za redovan rad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</si>
  <si>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</si>
  <si>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</si>
  <si>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</si>
  <si>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</si>
  <si>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3211</t>
  </si>
  <si>
    <t>Službena putovanja</t>
  </si>
  <si>
    <t>3212</t>
  </si>
  <si>
    <t>Naknade za prijevoz, za rad na terenu i odvojeni život</t>
  </si>
  <si>
    <t xml:space="preserve"> Opći prihodi i primici</t>
  </si>
  <si>
    <t>3132</t>
  </si>
  <si>
    <t>3133</t>
  </si>
  <si>
    <t>3213</t>
  </si>
  <si>
    <t>Seminari,savjetovanja i simponzij</t>
  </si>
  <si>
    <t>322</t>
  </si>
  <si>
    <t>Rashodi za materijal i energiju</t>
  </si>
  <si>
    <t>3221</t>
  </si>
  <si>
    <t>Uredski materijal i ostali materijalni rashodi</t>
  </si>
  <si>
    <t>3222</t>
  </si>
  <si>
    <t>Osnovni materijal i sirovine</t>
  </si>
  <si>
    <t>3223</t>
  </si>
  <si>
    <t>Energija</t>
  </si>
  <si>
    <t>3224</t>
  </si>
  <si>
    <t>Materijal i dijelovi za tekuće i investicijsko održavanje</t>
  </si>
  <si>
    <t>Rashodi za usluge</t>
  </si>
  <si>
    <t>3231</t>
  </si>
  <si>
    <t>Usluge telefona i faksa</t>
  </si>
  <si>
    <t>3232</t>
  </si>
  <si>
    <t>Usluge tekućeg i investicijskog održavanja</t>
  </si>
  <si>
    <t>3233</t>
  </si>
  <si>
    <t>Elektronski mediji</t>
  </si>
  <si>
    <t>3234</t>
  </si>
  <si>
    <t>Opskrba vodom</t>
  </si>
  <si>
    <t>3237</t>
  </si>
  <si>
    <t>Autorski honorari</t>
  </si>
  <si>
    <t>3238</t>
  </si>
  <si>
    <t>Usluge ažuriranja računalnih baza</t>
  </si>
  <si>
    <t>3239</t>
  </si>
  <si>
    <t>Grafičke i tiskarske usluge,usluge kopiranja i uvezivanja i slično</t>
  </si>
  <si>
    <t>329</t>
  </si>
  <si>
    <t>Ostali nespomenuti rashodi poslovanja</t>
  </si>
  <si>
    <t>3295</t>
  </si>
  <si>
    <t>Upravne i administrativne pristojbe</t>
  </si>
  <si>
    <t>3296</t>
  </si>
  <si>
    <t>Troškovi sudskih postupaka</t>
  </si>
  <si>
    <t>3299</t>
  </si>
  <si>
    <t>Rashodi protokola</t>
  </si>
  <si>
    <t>34</t>
  </si>
  <si>
    <t>Financijski rashodi</t>
  </si>
  <si>
    <t>343</t>
  </si>
  <si>
    <t>Ostali financijski rashodi</t>
  </si>
  <si>
    <t>3431</t>
  </si>
  <si>
    <t>Usluge platnog prometa</t>
  </si>
  <si>
    <t>3433</t>
  </si>
  <si>
    <t>zatezne kamate za poreze</t>
  </si>
  <si>
    <t>31</t>
  </si>
  <si>
    <t xml:space="preserve">Vlastiti prihodi </t>
  </si>
  <si>
    <t>Sitni inventar i autogume</t>
  </si>
  <si>
    <t>Zdrastvene i veterinarske usluge</t>
  </si>
  <si>
    <t>Naknade troškova osobama izvan radnog odnosa</t>
  </si>
  <si>
    <t>Članarine</t>
  </si>
  <si>
    <t>41</t>
  </si>
  <si>
    <t xml:space="preserve"> Prihodi za posebne namjene </t>
  </si>
  <si>
    <t>3121</t>
  </si>
  <si>
    <t xml:space="preserve">Ostali rashodi za zaposlene </t>
  </si>
  <si>
    <t>3293</t>
  </si>
  <si>
    <t>Reprezentacija</t>
  </si>
  <si>
    <t>38</t>
  </si>
  <si>
    <t>Ostali rashodi</t>
  </si>
  <si>
    <t>381</t>
  </si>
  <si>
    <t>Tekuće donacije</t>
  </si>
  <si>
    <t>3812</t>
  </si>
  <si>
    <t>Tekuće donacije u naravi</t>
  </si>
  <si>
    <t>61</t>
  </si>
  <si>
    <t>Donacije</t>
  </si>
  <si>
    <t>Rashodi za nabavu nefinancijske imovine</t>
  </si>
  <si>
    <t>Rashodi za nabavu proizvedene dug. imovine</t>
  </si>
  <si>
    <t>Postrojenja i oprema</t>
  </si>
  <si>
    <t>4221</t>
  </si>
  <si>
    <t>Uredska oprema i namještaj</t>
  </si>
  <si>
    <t>4227</t>
  </si>
  <si>
    <t>Uređaji,strojevi, i oprema za ostale namjene</t>
  </si>
  <si>
    <t>Rashodi za nabavu proizvedene dugotrajne imovine</t>
  </si>
  <si>
    <t>4222</t>
  </si>
  <si>
    <t>Komunikacijska oprema</t>
  </si>
  <si>
    <t>4223</t>
  </si>
  <si>
    <t>Oprema za održavanje i zaštitu</t>
  </si>
  <si>
    <t>Ukupni rashodi</t>
  </si>
  <si>
    <t>OSTVARENJE/ IZVRŠENJE 2022.</t>
  </si>
  <si>
    <t>RAČUN PRIHODA I RASHODA PO EKONOMSKOJ KLASIFIKACIJI</t>
  </si>
  <si>
    <t>6362</t>
  </si>
  <si>
    <t>Kapitalne pomoći proračunskim korisnicima  iz proračuna koji im nije nadležan</t>
  </si>
  <si>
    <t>6423</t>
  </si>
  <si>
    <t>Naknada za korištenje nefinancijske imovine</t>
  </si>
  <si>
    <t>Rezultat poslovanja</t>
  </si>
  <si>
    <t>Višak/manjak prihoda</t>
  </si>
  <si>
    <t>Višak prihoda</t>
  </si>
  <si>
    <t>UKUPNO PRIHODI+VIŠAK KORIŠTEN ZA POKRIĆE RASHODA</t>
  </si>
  <si>
    <t>VlastititI izvori</t>
  </si>
  <si>
    <t>37</t>
  </si>
  <si>
    <t>Naknade građanima i kućanstvima</t>
  </si>
  <si>
    <t>372</t>
  </si>
  <si>
    <t>Ostale naknade građanima i kućanstvima</t>
  </si>
  <si>
    <t>3721</t>
  </si>
  <si>
    <t>4226</t>
  </si>
  <si>
    <t>Sportska i glazbena oprema</t>
  </si>
  <si>
    <t>Službena radna i zaštitna odjeća i obuća</t>
  </si>
  <si>
    <t>I. OPĆI DIO</t>
  </si>
  <si>
    <t>B. RAČUN FINANCIRANJA</t>
  </si>
  <si>
    <t>Skupina</t>
  </si>
  <si>
    <t>Primici od financijske imovine i zaduživanja</t>
  </si>
  <si>
    <t>Primici od zaduživanja</t>
  </si>
  <si>
    <t>842</t>
  </si>
  <si>
    <t>Primljeni krediti i zajmovi od kreditnih i ostalih financijskih institucija u javnom sektoru</t>
  </si>
  <si>
    <t>Primljeni krediti od kreditnih institucija u javnom sektoru</t>
  </si>
  <si>
    <t>Namjenski primici od zaduživanja</t>
  </si>
  <si>
    <t>Izdaci za financijsku imovinu i otplate zajmova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</si>
  <si>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</si>
  <si>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</si>
  <si>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</si>
  <si>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</si>
  <si>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</si>
  <si>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Opći prihodi i primici</t>
  </si>
  <si>
    <t xml:space="preserve">A. RAČUN PRIHODA I RASHODA </t>
  </si>
  <si>
    <t>RASHODI PREMA FUNKCIJSKOJ KLASIFIKACIJI</t>
  </si>
  <si>
    <t>BROJČANA OZNAKA I NAZIV</t>
  </si>
  <si>
    <t xml:space="preserve">UKUPNO RASHODI </t>
  </si>
  <si>
    <t>09 Obrazovanje</t>
  </si>
  <si>
    <t xml:space="preserve">092 Srednjoškolsko obrazovanje </t>
  </si>
  <si>
    <t>096 Dodatne usluge u obrazovanju</t>
  </si>
  <si>
    <t>3</t>
  </si>
  <si>
    <t>Vlastiti prihodi</t>
  </si>
  <si>
    <t>4</t>
  </si>
  <si>
    <t>Prihodi za posebne namjene</t>
  </si>
  <si>
    <t>5</t>
  </si>
  <si>
    <t>6</t>
  </si>
  <si>
    <t>1</t>
  </si>
  <si>
    <t>VIŠAK PRIHODA KORIŠTEN ZA POKRIĆE RASHODA</t>
  </si>
  <si>
    <t>Rezultat</t>
  </si>
  <si>
    <t>Prihodi za posebne namjene-višak</t>
  </si>
  <si>
    <t>Pomoći-višak</t>
  </si>
  <si>
    <t>Donacije-višak</t>
  </si>
  <si>
    <t>KONTO</t>
  </si>
  <si>
    <t>POZICIJA</t>
  </si>
  <si>
    <t>VRSTA RASHODA / IZDATAKA</t>
  </si>
  <si>
    <t>SVEUKUPNO RASHODI</t>
  </si>
  <si>
    <t>Program A00 4001 Razvoj odgojno obrazovnog sustava</t>
  </si>
  <si>
    <t>Aktivnost A00 4001A400104 e - Škole</t>
  </si>
  <si>
    <t>Izvor 1. Opći prihodi i primici</t>
  </si>
  <si>
    <t>Izvor 1.1. Opći prihodi i primici</t>
  </si>
  <si>
    <t>Izvor 1.1.1 Opći prihodi i primici</t>
  </si>
  <si>
    <t>Aktivnost A00 4001K400101 Uspostava RCK u sektoru turizma i ugostiteljstva</t>
  </si>
  <si>
    <t>Izvor 5. Pomoći</t>
  </si>
  <si>
    <t>Izvor 5.4. Pomoći proračunskim korisnicima SDŽ</t>
  </si>
  <si>
    <t>Izvor 5.4.1 Pomoći PK</t>
  </si>
  <si>
    <t>32</t>
  </si>
  <si>
    <t>Izvor 5.5. Pomoći EU za PK</t>
  </si>
  <si>
    <t>Izvor 5.5.1 Pomoći EU za PK</t>
  </si>
  <si>
    <t>Aktivnost A00 4001T400111 Opskrba školskih ustanova higijenskim potrepštinama za učenice</t>
  </si>
  <si>
    <t>Izvor 3. Vlastiti prihodi</t>
  </si>
  <si>
    <t>Izvor 3.2. Vlastiti prihodi proračunskih korisnika</t>
  </si>
  <si>
    <t>Izvor 3.2.1 Vlastiti prihodi PK</t>
  </si>
  <si>
    <t>Aktivnost A00 4001T400140 Erasmus+</t>
  </si>
  <si>
    <t>Izvor 5.5.2 Pomoći EU za PK - prenesena sredstva</t>
  </si>
  <si>
    <t>Aktivnost A00 4001T400156 Izvannastavne aktivnosti OŠ i SŠ</t>
  </si>
  <si>
    <t>Izvor 5.4.2 Pomoći PK - prenesena sredstva</t>
  </si>
  <si>
    <t>Program A00 4040 Srednjoškolsko obrazovanje</t>
  </si>
  <si>
    <t>Aktivnost A00 4040A404001 Rashodi djelatnosti</t>
  </si>
  <si>
    <t>Naknade građanima i kućanstvima na temelju osiguranja i druge naknade</t>
  </si>
  <si>
    <t>Izvor 4. Prihodi za posebne namjene</t>
  </si>
  <si>
    <t>Izvor 4.4. Prihodi za posebne namjene - Decentralizacija</t>
  </si>
  <si>
    <t>Izvor 4.4.1 Prihodi za posebne namjene-Decentralizacija</t>
  </si>
  <si>
    <t>Izvor 4.8. Prihodi za posebne namjene proračunskih korisnika</t>
  </si>
  <si>
    <t>Izvor 4.8.1 Prihodi za posebne namjene PK</t>
  </si>
  <si>
    <t>Izvor 4.8.2 Prihodi za posebne namjene PK - prenesena sredstva</t>
  </si>
  <si>
    <t>Izvor 6. Donacije</t>
  </si>
  <si>
    <t>Izvor 6.2. Donacije proračunskim korisnicima SDŽ</t>
  </si>
  <si>
    <t>Izvor 6.2.2 Donacije PK - prenesena sredstva</t>
  </si>
  <si>
    <t>Aktivnost A00 4040A404002 Smještaj i prehrana učenika u domovima</t>
  </si>
  <si>
    <t>Aktivnost A00 4040A404003 Izgradnja i uređenje objekata te nabava i održavanje opreme</t>
  </si>
  <si>
    <t>42</t>
  </si>
  <si>
    <t>Izvor 6.2.1 Donacije PK</t>
  </si>
  <si>
    <t>Aktivnost A00 4040A404004 Pravno zastupanje, naknada štete i ostalo</t>
  </si>
  <si>
    <t>IZVORNI PLAN/ REBALANS</t>
  </si>
  <si>
    <t>OSTVARENJE/ IZVRŠENJE 2023</t>
  </si>
  <si>
    <t xml:space="preserve">RKP: 18073 </t>
  </si>
  <si>
    <t>SREDNJA ŠKOLA BOL</t>
  </si>
  <si>
    <t>II. POSEBNI DIO</t>
  </si>
  <si>
    <t>POSEBNI IZVJEŠTAJ</t>
  </si>
  <si>
    <t>IZVJEŠTAJ O KORIŠTENJU SREDSTAVA FONDOVA EUROPSKE UNIJE</t>
  </si>
  <si>
    <t>EU FOND</t>
  </si>
  <si>
    <t>EU fond</t>
  </si>
  <si>
    <t>UKUPNO:</t>
  </si>
  <si>
    <t>PRIHODI(U EUR)</t>
  </si>
  <si>
    <t>RASHODI( U EUR)</t>
  </si>
  <si>
    <t>IZVJEŠTAJ O STANJU POTRAŽIVANJA I DOSPJELIH OBVEZA TE O STANJU POTENCIJALNIH OBVEZA PO OSNOVI SUDSKIH PROCESA</t>
  </si>
  <si>
    <t>SREDNJA ŠKOLA BOL-18073</t>
  </si>
  <si>
    <t>STANJE NA 31.12.2023.</t>
  </si>
  <si>
    <t>OPIS</t>
  </si>
  <si>
    <t>Nenaplaćena potraživanja</t>
  </si>
  <si>
    <t>Nepodmirene dospjele obveze</t>
  </si>
  <si>
    <t>Potencijalne obveze po osnovi sudskih sporova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</si>
</sst>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\ _k_n"/>
    <numFmt numFmtId="166" formatCode="#,##0\ _k_n"/>
    <numFmt numFmtId="167" formatCode="[$-1041A]#,##0.00;\-#,##0.00"/>
    <numFmt numFmtId="168" formatCode="[$-1041A]#,##0.00%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8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0099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  <font>
      <b/>
      <i/>
      <sz val="9"/>
      <color rgb="FF002060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12"/>
      <color rgb="FF00206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b/>
      <i/>
      <sz val="8"/>
      <color rgb="FF002060"/>
      <name val="Calibri"/>
      <family val="2"/>
    </font>
    <font>
      <b/>
      <i/>
      <sz val="11"/>
      <color rgb="FF002060"/>
      <name val="Calibri"/>
      <family val="2"/>
    </font>
    <font>
      <sz val="11"/>
      <color rgb="FF002060"/>
      <name val="Arial"/>
      <family val="2"/>
      <charset val="238"/>
    </font>
    <font>
      <b/>
      <sz val="11"/>
      <color rgb="FF002060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0" fillId="0" borderId="0"/>
    <xf numFmtId="0" fontId="1" fillId="0" borderId="0"/>
  </cellStyleXfs>
  <cellXfs count="288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4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0" xfId="0" applyFont="1" applyFill="1" applyAlignment="1">
      <alignment horizontal="right" vertical="center"/>
    </xf>
    <xf numFmtId="0" fontId="3" fillId="6" borderId="8" xfId="1" applyFont="1" applyFill="1" applyBorder="1" applyAlignment="1">
      <alignment horizontal="left" vertical="center" wrapText="1"/>
    </xf>
    <xf numFmtId="0" fontId="3" fillId="6" borderId="9" xfId="1" applyFont="1" applyFill="1" applyBorder="1" applyAlignment="1">
      <alignment horizontal="left" vertical="center" wrapText="1"/>
    </xf>
    <xf numFmtId="0" fontId="3" fillId="6" borderId="10" xfId="1" applyFont="1" applyFill="1" applyBorder="1" applyAlignment="1">
      <alignment horizontal="left" vertical="center" wrapText="1"/>
    </xf>
    <xf numFmtId="0" fontId="3" fillId="7" borderId="8" xfId="1" applyFont="1" applyFill="1" applyBorder="1" applyAlignment="1">
      <alignment horizontal="left" vertical="center" wrapText="1"/>
    </xf>
    <xf numFmtId="0" fontId="3" fillId="7" borderId="9" xfId="1" applyFont="1" applyFill="1" applyBorder="1" applyAlignment="1">
      <alignment horizontal="left" vertical="center" wrapText="1"/>
    </xf>
    <xf numFmtId="0" fontId="3" fillId="7" borderId="10" xfId="1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right" vertical="center"/>
    </xf>
    <xf numFmtId="165" fontId="5" fillId="4" borderId="2" xfId="0" applyNumberFormat="1" applyFont="1" applyFill="1" applyBorder="1" applyAlignment="1">
      <alignment horizontal="right" vertical="center"/>
    </xf>
    <xf numFmtId="165" fontId="6" fillId="4" borderId="2" xfId="0" applyNumberFormat="1" applyFont="1" applyFill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3" borderId="6" xfId="0" applyNumberFormat="1" applyFont="1" applyFill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 wrapText="1"/>
    </xf>
    <xf numFmtId="165" fontId="3" fillId="3" borderId="6" xfId="0" applyNumberFormat="1" applyFont="1" applyFill="1" applyBorder="1" applyAlignment="1">
      <alignment horizontal="right" vertical="center" wrapText="1"/>
    </xf>
    <xf numFmtId="165" fontId="3" fillId="3" borderId="0" xfId="0" applyNumberFormat="1" applyFont="1" applyFill="1" applyAlignment="1">
      <alignment vertical="center" wrapText="1"/>
    </xf>
    <xf numFmtId="165" fontId="4" fillId="3" borderId="0" xfId="0" applyNumberFormat="1" applyFont="1" applyFill="1" applyAlignment="1">
      <alignment vertical="center"/>
    </xf>
    <xf numFmtId="165" fontId="3" fillId="3" borderId="11" xfId="0" applyNumberFormat="1" applyFont="1" applyFill="1" applyBorder="1" applyAlignment="1">
      <alignment horizontal="right" vertical="center"/>
    </xf>
    <xf numFmtId="165" fontId="3" fillId="5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165" fontId="3" fillId="3" borderId="6" xfId="0" quotePrefix="1" applyNumberFormat="1" applyFont="1" applyFill="1" applyBorder="1" applyAlignment="1">
      <alignment horizontal="right" vertical="center"/>
    </xf>
    <xf numFmtId="3" fontId="3" fillId="8" borderId="12" xfId="0" applyNumberFormat="1" applyFont="1" applyFill="1" applyBorder="1" applyAlignment="1">
      <alignment horizontal="center" vertical="center" wrapText="1"/>
    </xf>
    <xf numFmtId="3" fontId="3" fillId="8" borderId="0" xfId="0" applyNumberFormat="1" applyFont="1" applyFill="1" applyAlignment="1">
      <alignment horizontal="center" vertical="center" wrapText="1"/>
    </xf>
    <xf numFmtId="3" fontId="7" fillId="3" borderId="13" xfId="0" applyNumberFormat="1" applyFont="1" applyFill="1" applyBorder="1" applyAlignment="1">
      <alignment horizontal="center" vertical="center" wrapText="1"/>
    </xf>
    <xf numFmtId="3" fontId="7" fillId="3" borderId="13" xfId="0" applyNumberFormat="1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 wrapText="1"/>
    </xf>
    <xf numFmtId="3" fontId="8" fillId="8" borderId="13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left" vertical="center"/>
    </xf>
    <xf numFmtId="3" fontId="10" fillId="3" borderId="0" xfId="0" applyNumberFormat="1" applyFont="1" applyFill="1" applyAlignment="1">
      <alignment horizontal="center" vertical="center"/>
    </xf>
    <xf numFmtId="3" fontId="10" fillId="3" borderId="0" xfId="0" applyNumberFormat="1" applyFont="1" applyFill="1" applyAlignment="1">
      <alignment horizontal="right" vertical="center"/>
    </xf>
    <xf numFmtId="3" fontId="13" fillId="0" borderId="0" xfId="0" applyNumberFormat="1" applyFont="1" applyAlignment="1">
      <alignment vertical="center"/>
    </xf>
    <xf numFmtId="3" fontId="10" fillId="3" borderId="14" xfId="0" applyNumberFormat="1" applyFont="1" applyFill="1" applyBorder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3" fontId="3" fillId="3" borderId="12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49" fontId="7" fillId="3" borderId="15" xfId="0" applyNumberFormat="1" applyFont="1" applyFill="1" applyBorder="1" applyAlignment="1">
      <alignment vertical="center"/>
    </xf>
    <xf numFmtId="165" fontId="7" fillId="3" borderId="15" xfId="0" applyNumberFormat="1" applyFont="1" applyFill="1" applyBorder="1" applyAlignment="1">
      <alignment horizontal="center" vertical="center" wrapText="1"/>
    </xf>
    <xf numFmtId="165" fontId="13" fillId="0" borderId="13" xfId="0" applyNumberFormat="1" applyFont="1" applyBorder="1" applyAlignment="1">
      <alignment horizontal="center" vertical="center"/>
    </xf>
    <xf numFmtId="0" fontId="7" fillId="7" borderId="13" xfId="0" applyFont="1" applyFill="1" applyBorder="1" applyAlignment="1">
      <alignment vertical="center"/>
    </xf>
    <xf numFmtId="49" fontId="7" fillId="9" borderId="13" xfId="0" applyNumberFormat="1" applyFont="1" applyFill="1" applyBorder="1" applyAlignment="1">
      <alignment vertical="center"/>
    </xf>
    <xf numFmtId="165" fontId="7" fillId="9" borderId="13" xfId="0" applyNumberFormat="1" applyFont="1" applyFill="1" applyBorder="1" applyAlignment="1">
      <alignment horizontal="center" vertical="center"/>
    </xf>
    <xf numFmtId="165" fontId="7" fillId="7" borderId="13" xfId="0" applyNumberFormat="1" applyFont="1" applyFill="1" applyBorder="1" applyAlignment="1">
      <alignment horizontal="center" vertical="center"/>
    </xf>
    <xf numFmtId="165" fontId="7" fillId="3" borderId="13" xfId="0" applyNumberFormat="1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 indent="1"/>
    </xf>
    <xf numFmtId="49" fontId="7" fillId="3" borderId="13" xfId="0" applyNumberFormat="1" applyFont="1" applyFill="1" applyBorder="1" applyAlignment="1">
      <alignment horizontal="left" vertical="center" indent="1"/>
    </xf>
    <xf numFmtId="49" fontId="7" fillId="3" borderId="13" xfId="0" applyNumberFormat="1" applyFont="1" applyFill="1" applyBorder="1" applyAlignment="1">
      <alignment horizontal="left" vertical="center" wrapText="1" indent="1"/>
    </xf>
    <xf numFmtId="4" fontId="7" fillId="3" borderId="13" xfId="0" applyNumberFormat="1" applyFont="1" applyFill="1" applyBorder="1" applyAlignment="1">
      <alignment horizontal="left" vertical="center" indent="1"/>
    </xf>
    <xf numFmtId="4" fontId="7" fillId="0" borderId="13" xfId="0" applyNumberFormat="1" applyFont="1" applyBorder="1" applyAlignment="1">
      <alignment horizontal="left" vertical="center" indent="1"/>
    </xf>
    <xf numFmtId="0" fontId="12" fillId="0" borderId="13" xfId="0" applyFont="1" applyBorder="1" applyAlignment="1">
      <alignment horizontal="left" vertical="center" indent="1"/>
    </xf>
    <xf numFmtId="49" fontId="13" fillId="3" borderId="13" xfId="0" applyNumberFormat="1" applyFont="1" applyFill="1" applyBorder="1" applyAlignment="1">
      <alignment horizontal="left" vertical="center" indent="1"/>
    </xf>
    <xf numFmtId="49" fontId="13" fillId="3" borderId="13" xfId="0" applyNumberFormat="1" applyFont="1" applyFill="1" applyBorder="1" applyAlignment="1">
      <alignment horizontal="left" vertical="center" wrapText="1" indent="1"/>
    </xf>
    <xf numFmtId="4" fontId="13" fillId="3" borderId="13" xfId="0" applyNumberFormat="1" applyFont="1" applyFill="1" applyBorder="1" applyAlignment="1">
      <alignment horizontal="left" vertical="center" indent="1"/>
    </xf>
    <xf numFmtId="0" fontId="14" fillId="0" borderId="13" xfId="0" applyFont="1" applyBorder="1" applyAlignment="1">
      <alignment horizontal="left" vertical="center" indent="1"/>
    </xf>
    <xf numFmtId="49" fontId="14" fillId="3" borderId="13" xfId="0" applyNumberFormat="1" applyFont="1" applyFill="1" applyBorder="1" applyAlignment="1">
      <alignment horizontal="left" vertical="center" indent="1"/>
    </xf>
    <xf numFmtId="49" fontId="15" fillId="3" borderId="13" xfId="0" applyNumberFormat="1" applyFont="1" applyFill="1" applyBorder="1" applyAlignment="1">
      <alignment horizontal="left" vertical="center" wrapText="1" indent="1"/>
    </xf>
    <xf numFmtId="4" fontId="14" fillId="3" borderId="13" xfId="0" applyNumberFormat="1" applyFont="1" applyFill="1" applyBorder="1" applyAlignment="1">
      <alignment horizontal="left" vertical="center" indent="1"/>
    </xf>
    <xf numFmtId="0" fontId="11" fillId="7" borderId="13" xfId="0" applyFont="1" applyFill="1" applyBorder="1" applyAlignment="1">
      <alignment horizontal="left" vertical="center" indent="1"/>
    </xf>
    <xf numFmtId="0" fontId="10" fillId="9" borderId="13" xfId="0" applyFont="1" applyFill="1" applyBorder="1" applyAlignment="1">
      <alignment horizontal="left" vertical="center" indent="1"/>
    </xf>
    <xf numFmtId="49" fontId="10" fillId="9" borderId="13" xfId="0" applyNumberFormat="1" applyFont="1" applyFill="1" applyBorder="1" applyAlignment="1">
      <alignment horizontal="left" vertical="center" wrapText="1" indent="1"/>
    </xf>
    <xf numFmtId="4" fontId="10" fillId="9" borderId="13" xfId="0" applyNumberFormat="1" applyFont="1" applyFill="1" applyBorder="1" applyAlignment="1">
      <alignment horizontal="left" vertical="center" indent="1"/>
    </xf>
    <xf numFmtId="4" fontId="7" fillId="7" borderId="13" xfId="0" applyNumberFormat="1" applyFont="1" applyFill="1" applyBorder="1" applyAlignment="1">
      <alignment horizontal="left" vertical="center" indent="1"/>
    </xf>
    <xf numFmtId="16" fontId="10" fillId="9" borderId="13" xfId="0" applyNumberFormat="1" applyFont="1" applyFill="1" applyBorder="1" applyAlignment="1">
      <alignment horizontal="left" vertical="center" indent="1"/>
    </xf>
    <xf numFmtId="166" fontId="10" fillId="9" borderId="13" xfId="0" applyNumberFormat="1" applyFont="1" applyFill="1" applyBorder="1" applyAlignment="1">
      <alignment horizontal="left" vertical="center" indent="1"/>
    </xf>
    <xf numFmtId="0" fontId="7" fillId="3" borderId="13" xfId="0" applyFont="1" applyFill="1" applyBorder="1" applyAlignment="1">
      <alignment horizontal="left" vertical="center" indent="1"/>
    </xf>
    <xf numFmtId="0" fontId="7" fillId="3" borderId="13" xfId="0" applyFont="1" applyFill="1" applyBorder="1" applyAlignment="1">
      <alignment horizontal="left" vertical="center" wrapText="1" indent="1"/>
    </xf>
    <xf numFmtId="0" fontId="13" fillId="3" borderId="13" xfId="0" applyFont="1" applyFill="1" applyBorder="1" applyAlignment="1">
      <alignment horizontal="left" vertical="center" indent="1"/>
    </xf>
    <xf numFmtId="0" fontId="13" fillId="3" borderId="13" xfId="0" applyFont="1" applyFill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indent="1"/>
    </xf>
    <xf numFmtId="49" fontId="7" fillId="0" borderId="13" xfId="0" applyNumberFormat="1" applyFont="1" applyBorder="1" applyAlignment="1">
      <alignment horizontal="left" vertical="center" wrapText="1" indent="1"/>
    </xf>
    <xf numFmtId="0" fontId="12" fillId="2" borderId="13" xfId="0" applyFont="1" applyFill="1" applyBorder="1" applyAlignment="1">
      <alignment horizontal="left" vertical="center" indent="1"/>
    </xf>
    <xf numFmtId="0" fontId="13" fillId="8" borderId="13" xfId="0" applyFont="1" applyFill="1" applyBorder="1" applyAlignment="1">
      <alignment horizontal="left" vertical="center" indent="1"/>
    </xf>
    <xf numFmtId="49" fontId="13" fillId="8" borderId="13" xfId="0" applyNumberFormat="1" applyFont="1" applyFill="1" applyBorder="1" applyAlignment="1">
      <alignment horizontal="left" vertical="center" wrapText="1" indent="1"/>
    </xf>
    <xf numFmtId="4" fontId="13" fillId="8" borderId="13" xfId="0" applyNumberFormat="1" applyFont="1" applyFill="1" applyBorder="1" applyAlignment="1">
      <alignment horizontal="left" vertical="center" indent="1"/>
    </xf>
    <xf numFmtId="0" fontId="13" fillId="0" borderId="13" xfId="0" applyFont="1" applyBorder="1" applyAlignment="1">
      <alignment horizontal="left" vertical="center" indent="1"/>
    </xf>
    <xf numFmtId="49" fontId="13" fillId="0" borderId="13" xfId="0" applyNumberFormat="1" applyFont="1" applyBorder="1" applyAlignment="1">
      <alignment horizontal="left" vertical="center" indent="1"/>
    </xf>
    <xf numFmtId="165" fontId="13" fillId="0" borderId="13" xfId="0" applyNumberFormat="1" applyFont="1" applyBorder="1" applyAlignment="1">
      <alignment horizontal="left" vertical="center" indent="1"/>
    </xf>
    <xf numFmtId="165" fontId="7" fillId="7" borderId="13" xfId="0" applyNumberFormat="1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49" fontId="7" fillId="0" borderId="13" xfId="0" applyNumberFormat="1" applyFont="1" applyBorder="1" applyAlignment="1">
      <alignment horizontal="left" vertical="center" indent="1"/>
    </xf>
    <xf numFmtId="0" fontId="13" fillId="0" borderId="13" xfId="0" applyFont="1" applyBorder="1" applyAlignment="1">
      <alignment horizontal="left" vertical="center" wrapText="1" indent="1"/>
    </xf>
    <xf numFmtId="165" fontId="10" fillId="0" borderId="13" xfId="0" applyNumberFormat="1" applyFont="1" applyBorder="1" applyAlignment="1">
      <alignment horizontal="left" vertical="center" indent="1"/>
    </xf>
    <xf numFmtId="0" fontId="7" fillId="7" borderId="13" xfId="0" applyFont="1" applyFill="1" applyBorder="1" applyAlignment="1">
      <alignment horizontal="left" vertical="center" indent="1"/>
    </xf>
    <xf numFmtId="49" fontId="7" fillId="9" borderId="13" xfId="0" applyNumberFormat="1" applyFont="1" applyFill="1" applyBorder="1" applyAlignment="1">
      <alignment horizontal="left" vertical="center" indent="1"/>
    </xf>
    <xf numFmtId="165" fontId="7" fillId="9" borderId="13" xfId="0" applyNumberFormat="1" applyFont="1" applyFill="1" applyBorder="1" applyAlignment="1">
      <alignment horizontal="left" vertical="center" indent="1"/>
    </xf>
    <xf numFmtId="165" fontId="7" fillId="3" borderId="13" xfId="0" applyNumberFormat="1" applyFont="1" applyFill="1" applyBorder="1" applyAlignment="1">
      <alignment horizontal="left" vertical="center" indent="1"/>
    </xf>
    <xf numFmtId="165" fontId="13" fillId="3" borderId="13" xfId="0" applyNumberFormat="1" applyFont="1" applyFill="1" applyBorder="1" applyAlignment="1">
      <alignment horizontal="left" vertical="center" indent="1"/>
    </xf>
    <xf numFmtId="165" fontId="7" fillId="0" borderId="13" xfId="0" applyNumberFormat="1" applyFont="1" applyBorder="1" applyAlignment="1">
      <alignment horizontal="left" vertical="center" indent="1"/>
    </xf>
    <xf numFmtId="165" fontId="10" fillId="2" borderId="13" xfId="0" applyNumberFormat="1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49" fontId="13" fillId="8" borderId="13" xfId="0" applyNumberFormat="1" applyFont="1" applyFill="1" applyBorder="1" applyAlignment="1">
      <alignment horizontal="left" vertical="center" indent="1"/>
    </xf>
    <xf numFmtId="0" fontId="11" fillId="0" borderId="13" xfId="0" applyFont="1" applyBorder="1" applyAlignment="1">
      <alignment horizontal="left" vertical="center" indent="2"/>
    </xf>
    <xf numFmtId="49" fontId="7" fillId="3" borderId="13" xfId="0" applyNumberFormat="1" applyFont="1" applyFill="1" applyBorder="1" applyAlignment="1">
      <alignment horizontal="left" vertical="center" indent="2"/>
    </xf>
    <xf numFmtId="49" fontId="7" fillId="3" borderId="13" xfId="0" applyNumberFormat="1" applyFont="1" applyFill="1" applyBorder="1" applyAlignment="1">
      <alignment horizontal="left" vertical="center" wrapText="1" indent="2"/>
    </xf>
    <xf numFmtId="4" fontId="7" fillId="0" borderId="13" xfId="0" applyNumberFormat="1" applyFont="1" applyBorder="1" applyAlignment="1">
      <alignment horizontal="left" vertical="center" indent="2"/>
    </xf>
    <xf numFmtId="0" fontId="12" fillId="0" borderId="13" xfId="0" applyFont="1" applyBorder="1" applyAlignment="1">
      <alignment horizontal="left" vertical="center" indent="2"/>
    </xf>
    <xf numFmtId="49" fontId="13" fillId="3" borderId="13" xfId="0" applyNumberFormat="1" applyFont="1" applyFill="1" applyBorder="1" applyAlignment="1">
      <alignment horizontal="left" vertical="center" indent="2"/>
    </xf>
    <xf numFmtId="49" fontId="13" fillId="3" borderId="13" xfId="0" applyNumberFormat="1" applyFont="1" applyFill="1" applyBorder="1" applyAlignment="1">
      <alignment horizontal="left" vertical="center" wrapText="1" indent="2"/>
    </xf>
    <xf numFmtId="0" fontId="7" fillId="3" borderId="13" xfId="0" applyFont="1" applyFill="1" applyBorder="1" applyAlignment="1">
      <alignment horizontal="left" vertical="center" indent="2"/>
    </xf>
    <xf numFmtId="0" fontId="13" fillId="3" borderId="13" xfId="0" applyFont="1" applyFill="1" applyBorder="1" applyAlignment="1">
      <alignment horizontal="left" vertical="center" indent="2"/>
    </xf>
    <xf numFmtId="0" fontId="7" fillId="0" borderId="13" xfId="0" applyFont="1" applyBorder="1" applyAlignment="1">
      <alignment horizontal="left" vertical="center" indent="2"/>
    </xf>
    <xf numFmtId="3" fontId="10" fillId="3" borderId="13" xfId="0" applyNumberFormat="1" applyFont="1" applyFill="1" applyBorder="1" applyAlignment="1">
      <alignment horizontal="left" vertical="center" indent="2"/>
    </xf>
    <xf numFmtId="4" fontId="10" fillId="3" borderId="13" xfId="0" applyNumberFormat="1" applyFont="1" applyFill="1" applyBorder="1" applyAlignment="1">
      <alignment horizontal="left" vertical="center" indent="2"/>
    </xf>
    <xf numFmtId="3" fontId="7" fillId="3" borderId="13" xfId="0" applyNumberFormat="1" applyFont="1" applyFill="1" applyBorder="1" applyAlignment="1">
      <alignment horizontal="left" vertical="center" wrapText="1"/>
    </xf>
    <xf numFmtId="4" fontId="10" fillId="3" borderId="13" xfId="0" applyNumberFormat="1" applyFont="1" applyFill="1" applyBorder="1" applyAlignment="1">
      <alignment horizontal="left" vertical="center"/>
    </xf>
    <xf numFmtId="4" fontId="7" fillId="3" borderId="13" xfId="0" applyNumberFormat="1" applyFont="1" applyFill="1" applyBorder="1" applyAlignment="1">
      <alignment horizontal="left" vertical="center" wrapText="1"/>
    </xf>
    <xf numFmtId="4" fontId="7" fillId="0" borderId="13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3" fontId="10" fillId="3" borderId="13" xfId="0" applyNumberFormat="1" applyFont="1" applyFill="1" applyBorder="1" applyAlignment="1">
      <alignment horizontal="center" vertical="center"/>
    </xf>
    <xf numFmtId="3" fontId="10" fillId="3" borderId="13" xfId="0" applyNumberFormat="1" applyFont="1" applyFill="1" applyBorder="1" applyAlignment="1">
      <alignment vertical="center"/>
    </xf>
    <xf numFmtId="3" fontId="10" fillId="3" borderId="13" xfId="0" applyNumberFormat="1" applyFont="1" applyFill="1" applyBorder="1" applyAlignment="1">
      <alignment horizontal="left" vertical="center"/>
    </xf>
    <xf numFmtId="3" fontId="15" fillId="3" borderId="13" xfId="0" applyNumberFormat="1" applyFont="1" applyFill="1" applyBorder="1" applyAlignment="1">
      <alignment horizontal="left" vertical="center"/>
    </xf>
    <xf numFmtId="3" fontId="16" fillId="3" borderId="13" xfId="0" applyNumberFormat="1" applyFont="1" applyFill="1" applyBorder="1" applyAlignment="1">
      <alignment horizontal="left" vertical="center"/>
    </xf>
    <xf numFmtId="1" fontId="16" fillId="3" borderId="13" xfId="0" applyNumberFormat="1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left" vertical="center"/>
    </xf>
    <xf numFmtId="0" fontId="2" fillId="0" borderId="0" xfId="0" applyFont="1"/>
    <xf numFmtId="0" fontId="17" fillId="2" borderId="0" xfId="0" applyFont="1" applyFill="1" applyBorder="1" applyAlignment="1">
      <alignment horizontal="left" vertical="center"/>
    </xf>
    <xf numFmtId="3" fontId="18" fillId="3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Border="1" applyAlignment="1">
      <alignment vertical="center"/>
    </xf>
    <xf numFmtId="4" fontId="16" fillId="3" borderId="13" xfId="0" applyNumberFormat="1" applyFont="1" applyFill="1" applyBorder="1" applyAlignment="1">
      <alignment horizontal="right" vertical="center"/>
    </xf>
    <xf numFmtId="4" fontId="16" fillId="0" borderId="13" xfId="0" applyNumberFormat="1" applyFont="1" applyBorder="1" applyAlignment="1">
      <alignment vertical="center"/>
    </xf>
    <xf numFmtId="4" fontId="16" fillId="3" borderId="13" xfId="0" applyNumberFormat="1" applyFont="1" applyFill="1" applyBorder="1" applyAlignment="1">
      <alignment horizontal="center" vertical="center"/>
    </xf>
    <xf numFmtId="4" fontId="15" fillId="3" borderId="13" xfId="0" applyNumberFormat="1" applyFont="1" applyFill="1" applyBorder="1" applyAlignment="1">
      <alignment horizontal="right" vertical="center"/>
    </xf>
    <xf numFmtId="4" fontId="15" fillId="0" borderId="13" xfId="0" applyNumberFormat="1" applyFont="1" applyBorder="1" applyAlignment="1">
      <alignment vertical="center"/>
    </xf>
    <xf numFmtId="4" fontId="15" fillId="3" borderId="13" xfId="0" applyNumberFormat="1" applyFont="1" applyFill="1" applyBorder="1" applyAlignment="1">
      <alignment vertical="center"/>
    </xf>
    <xf numFmtId="49" fontId="7" fillId="3" borderId="15" xfId="0" applyNumberFormat="1" applyFont="1" applyFill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165" fontId="7" fillId="3" borderId="15" xfId="0" applyNumberFormat="1" applyFont="1" applyFill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indent="2"/>
    </xf>
    <xf numFmtId="49" fontId="13" fillId="0" borderId="13" xfId="0" applyNumberFormat="1" applyFont="1" applyBorder="1" applyAlignment="1">
      <alignment horizontal="left" vertical="center" indent="2"/>
    </xf>
    <xf numFmtId="165" fontId="13" fillId="3" borderId="13" xfId="0" applyNumberFormat="1" applyFont="1" applyFill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indent="2"/>
    </xf>
    <xf numFmtId="165" fontId="13" fillId="0" borderId="13" xfId="0" applyNumberFormat="1" applyFont="1" applyBorder="1" applyAlignment="1">
      <alignment horizontal="left" vertical="center" indent="2"/>
    </xf>
    <xf numFmtId="49" fontId="7" fillId="0" borderId="13" xfId="0" applyNumberFormat="1" applyFont="1" applyBorder="1" applyAlignment="1">
      <alignment horizontal="left" vertical="center" indent="2"/>
    </xf>
    <xf numFmtId="165" fontId="7" fillId="3" borderId="13" xfId="0" applyNumberFormat="1" applyFont="1" applyFill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2"/>
    </xf>
    <xf numFmtId="165" fontId="10" fillId="0" borderId="13" xfId="0" applyNumberFormat="1" applyFont="1" applyBorder="1" applyAlignment="1">
      <alignment horizontal="left" vertical="center" indent="2"/>
    </xf>
    <xf numFmtId="0" fontId="7" fillId="7" borderId="13" xfId="0" applyFont="1" applyFill="1" applyBorder="1" applyAlignment="1">
      <alignment horizontal="left" vertical="center" indent="2"/>
    </xf>
    <xf numFmtId="49" fontId="7" fillId="9" borderId="13" xfId="0" applyNumberFormat="1" applyFont="1" applyFill="1" applyBorder="1" applyAlignment="1">
      <alignment horizontal="left" vertical="center" indent="2"/>
    </xf>
    <xf numFmtId="165" fontId="7" fillId="9" borderId="13" xfId="0" applyNumberFormat="1" applyFont="1" applyFill="1" applyBorder="1" applyAlignment="1">
      <alignment horizontal="left" vertical="center" indent="2"/>
    </xf>
    <xf numFmtId="165" fontId="7" fillId="7" borderId="13" xfId="0" applyNumberFormat="1" applyFont="1" applyFill="1" applyBorder="1" applyAlignment="1">
      <alignment horizontal="left" vertical="center" indent="2"/>
    </xf>
    <xf numFmtId="165" fontId="7" fillId="3" borderId="13" xfId="0" applyNumberFormat="1" applyFont="1" applyFill="1" applyBorder="1" applyAlignment="1">
      <alignment horizontal="left" vertical="center" indent="2"/>
    </xf>
    <xf numFmtId="165" fontId="13" fillId="3" borderId="13" xfId="0" applyNumberFormat="1" applyFont="1" applyFill="1" applyBorder="1" applyAlignment="1">
      <alignment horizontal="left" vertical="center" indent="2"/>
    </xf>
    <xf numFmtId="165" fontId="7" fillId="0" borderId="13" xfId="0" applyNumberFormat="1" applyFont="1" applyBorder="1" applyAlignment="1">
      <alignment horizontal="left" vertical="center" indent="2"/>
    </xf>
    <xf numFmtId="165" fontId="12" fillId="0" borderId="0" xfId="0" applyNumberFormat="1" applyFont="1" applyAlignment="1">
      <alignment horizontal="left" vertical="center" indent="2"/>
    </xf>
    <xf numFmtId="49" fontId="16" fillId="0" borderId="13" xfId="0" applyNumberFormat="1" applyFont="1" applyBorder="1" applyAlignment="1">
      <alignment horizontal="left" vertical="center" indent="2"/>
    </xf>
    <xf numFmtId="0" fontId="16" fillId="0" borderId="13" xfId="0" applyFont="1" applyBorder="1" applyAlignment="1">
      <alignment horizontal="left" vertical="center" indent="2"/>
    </xf>
    <xf numFmtId="165" fontId="16" fillId="3" borderId="13" xfId="0" applyNumberFormat="1" applyFont="1" applyFill="1" applyBorder="1" applyAlignment="1">
      <alignment horizontal="left" vertical="center" wrapText="1" indent="2"/>
    </xf>
    <xf numFmtId="0" fontId="2" fillId="0" borderId="0" xfId="0" applyFont="1" applyAlignment="1">
      <alignment horizontal="left"/>
    </xf>
    <xf numFmtId="0" fontId="3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3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wrapText="1"/>
    </xf>
    <xf numFmtId="0" fontId="7" fillId="2" borderId="11" xfId="2" applyFont="1" applyFill="1" applyBorder="1" applyAlignment="1">
      <alignment horizontal="center" vertical="center" wrapText="1"/>
    </xf>
    <xf numFmtId="0" fontId="19" fillId="2" borderId="11" xfId="2" applyFont="1" applyFill="1" applyBorder="1" applyAlignment="1">
      <alignment horizontal="center" vertical="center" wrapText="1"/>
    </xf>
    <xf numFmtId="0" fontId="19" fillId="2" borderId="11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left" vertical="center" wrapText="1" indent="1"/>
    </xf>
    <xf numFmtId="3" fontId="3" fillId="2" borderId="11" xfId="2" applyNumberFormat="1" applyFont="1" applyFill="1" applyBorder="1" applyAlignment="1">
      <alignment horizontal="left" vertical="center" wrapText="1" indent="1"/>
    </xf>
    <xf numFmtId="3" fontId="3" fillId="2" borderId="11" xfId="2" applyNumberFormat="1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49" fontId="3" fillId="8" borderId="11" xfId="0" applyNumberFormat="1" applyFont="1" applyFill="1" applyBorder="1" applyAlignment="1">
      <alignment horizontal="left" vertical="center" indent="1"/>
    </xf>
    <xf numFmtId="3" fontId="3" fillId="8" borderId="11" xfId="0" applyNumberFormat="1" applyFont="1" applyFill="1" applyBorder="1" applyAlignment="1">
      <alignment horizontal="left" vertical="center" indent="1"/>
    </xf>
    <xf numFmtId="0" fontId="3" fillId="0" borderId="11" xfId="3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indent="1"/>
    </xf>
    <xf numFmtId="3" fontId="4" fillId="2" borderId="11" xfId="0" applyNumberFormat="1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1" xfId="3" applyFont="1" applyBorder="1" applyAlignment="1">
      <alignment horizontal="left" vertical="center" wrapText="1" indent="1"/>
    </xf>
    <xf numFmtId="3" fontId="4" fillId="8" borderId="11" xfId="0" applyNumberFormat="1" applyFont="1" applyFill="1" applyBorder="1" applyAlignment="1">
      <alignment horizontal="left" vertical="center" indent="1"/>
    </xf>
    <xf numFmtId="0" fontId="21" fillId="2" borderId="11" xfId="2" quotePrefix="1" applyFont="1" applyFill="1" applyBorder="1" applyAlignment="1">
      <alignment horizontal="left" vertical="center" indent="1"/>
    </xf>
    <xf numFmtId="0" fontId="21" fillId="2" borderId="11" xfId="2" quotePrefix="1" applyFont="1" applyFill="1" applyBorder="1" applyAlignment="1">
      <alignment horizontal="left" vertical="center" wrapText="1" indent="1"/>
    </xf>
    <xf numFmtId="3" fontId="21" fillId="2" borderId="11" xfId="2" quotePrefix="1" applyNumberFormat="1" applyFont="1" applyFill="1" applyBorder="1" applyAlignment="1">
      <alignment horizontal="left" vertical="center" wrapText="1" indent="1"/>
    </xf>
    <xf numFmtId="0" fontId="22" fillId="2" borderId="11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left" vertical="center" wrapText="1" indent="1"/>
    </xf>
    <xf numFmtId="3" fontId="3" fillId="2" borderId="11" xfId="0" applyNumberFormat="1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left" vertical="center" wrapText="1" indent="1"/>
    </xf>
    <xf numFmtId="0" fontId="23" fillId="2" borderId="11" xfId="0" applyFont="1" applyFill="1" applyBorder="1" applyAlignment="1">
      <alignment horizontal="left" indent="1"/>
    </xf>
    <xf numFmtId="3" fontId="4" fillId="2" borderId="11" xfId="0" applyNumberFormat="1" applyFont="1" applyFill="1" applyBorder="1" applyAlignment="1">
      <alignment horizontal="left" vertical="center" wrapText="1" indent="1"/>
    </xf>
    <xf numFmtId="0" fontId="24" fillId="2" borderId="0" xfId="1" applyFont="1" applyFill="1" applyAlignment="1">
      <alignment horizontal="center" vertical="center" wrapText="1"/>
    </xf>
    <xf numFmtId="0" fontId="25" fillId="2" borderId="0" xfId="1" applyFont="1" applyFill="1" applyAlignment="1">
      <alignment vertical="center" wrapText="1"/>
    </xf>
    <xf numFmtId="0" fontId="24" fillId="2" borderId="0" xfId="1" applyFont="1" applyFill="1" applyAlignment="1">
      <alignment horizontal="center" vertical="center" wrapText="1"/>
    </xf>
    <xf numFmtId="0" fontId="25" fillId="2" borderId="0" xfId="1" applyFont="1" applyFill="1" applyAlignment="1">
      <alignment vertical="center" wrapText="1"/>
    </xf>
    <xf numFmtId="0" fontId="25" fillId="2" borderId="0" xfId="1" applyFont="1" applyFill="1" applyAlignment="1">
      <alignment wrapText="1"/>
    </xf>
    <xf numFmtId="0" fontId="26" fillId="2" borderId="11" xfId="1" applyFont="1" applyFill="1" applyBorder="1" applyAlignment="1">
      <alignment horizontal="left" vertical="center" wrapText="1" indent="3"/>
    </xf>
    <xf numFmtId="3" fontId="7" fillId="3" borderId="11" xfId="0" applyNumberFormat="1" applyFont="1" applyFill="1" applyBorder="1" applyAlignment="1">
      <alignment horizontal="left" vertical="center" wrapText="1" indent="3"/>
    </xf>
    <xf numFmtId="0" fontId="27" fillId="2" borderId="11" xfId="1" applyFont="1" applyFill="1" applyBorder="1" applyAlignment="1">
      <alignment horizontal="left" vertical="center" wrapText="1" indent="3"/>
    </xf>
    <xf numFmtId="3" fontId="8" fillId="3" borderId="11" xfId="0" applyNumberFormat="1" applyFont="1" applyFill="1" applyBorder="1" applyAlignment="1">
      <alignment horizontal="left" vertical="center" wrapText="1" indent="3"/>
    </xf>
    <xf numFmtId="0" fontId="28" fillId="2" borderId="11" xfId="1" applyFont="1" applyFill="1" applyBorder="1" applyAlignment="1">
      <alignment horizontal="left" vertical="center" wrapText="1" indent="3"/>
    </xf>
    <xf numFmtId="4" fontId="10" fillId="3" borderId="11" xfId="0" applyNumberFormat="1" applyFont="1" applyFill="1" applyBorder="1" applyAlignment="1">
      <alignment horizontal="left" vertical="center" wrapText="1" indent="3"/>
    </xf>
    <xf numFmtId="49" fontId="7" fillId="0" borderId="11" xfId="4" applyNumberFormat="1" applyFont="1" applyBorder="1" applyAlignment="1">
      <alignment horizontal="left" vertical="center" wrapText="1" indent="3"/>
    </xf>
    <xf numFmtId="4" fontId="29" fillId="0" borderId="11" xfId="4" applyNumberFormat="1" applyFont="1" applyBorder="1" applyAlignment="1">
      <alignment horizontal="left" vertical="center" indent="3"/>
    </xf>
    <xf numFmtId="4" fontId="26" fillId="2" borderId="11" xfId="1" applyNumberFormat="1" applyFont="1" applyFill="1" applyBorder="1" applyAlignment="1">
      <alignment horizontal="left" vertical="center" indent="3"/>
    </xf>
    <xf numFmtId="4" fontId="30" fillId="2" borderId="11" xfId="1" applyNumberFormat="1" applyFont="1" applyFill="1" applyBorder="1" applyAlignment="1">
      <alignment horizontal="left" vertical="center" wrapText="1" indent="3"/>
    </xf>
    <xf numFmtId="49" fontId="30" fillId="2" borderId="11" xfId="1" applyNumberFormat="1" applyFont="1" applyFill="1" applyBorder="1" applyAlignment="1">
      <alignment horizontal="left" vertical="center" wrapText="1" indent="3"/>
    </xf>
    <xf numFmtId="49" fontId="7" fillId="9" borderId="13" xfId="0" applyNumberFormat="1" applyFont="1" applyFill="1" applyBorder="1" applyAlignment="1">
      <alignment horizontal="center" vertical="center"/>
    </xf>
    <xf numFmtId="165" fontId="31" fillId="0" borderId="13" xfId="0" applyNumberFormat="1" applyFont="1" applyBorder="1" applyAlignment="1">
      <alignment horizontal="center" vertical="center"/>
    </xf>
    <xf numFmtId="0" fontId="31" fillId="0" borderId="0" xfId="0" applyFont="1"/>
    <xf numFmtId="165" fontId="31" fillId="0" borderId="13" xfId="0" applyNumberFormat="1" applyFont="1" applyBorder="1" applyAlignment="1">
      <alignment horizontal="left" vertical="center" indent="1"/>
    </xf>
    <xf numFmtId="165" fontId="31" fillId="7" borderId="13" xfId="0" applyNumberFormat="1" applyFont="1" applyFill="1" applyBorder="1" applyAlignment="1">
      <alignment horizontal="left" vertical="center" indent="1"/>
    </xf>
    <xf numFmtId="0" fontId="31" fillId="0" borderId="0" xfId="0" applyFont="1" applyAlignment="1">
      <alignment horizontal="left" indent="1"/>
    </xf>
    <xf numFmtId="0" fontId="31" fillId="0" borderId="13" xfId="0" applyFont="1" applyBorder="1" applyAlignment="1">
      <alignment horizontal="left" vertical="center" indent="1"/>
    </xf>
    <xf numFmtId="0" fontId="31" fillId="3" borderId="13" xfId="0" applyFont="1" applyFill="1" applyBorder="1" applyAlignment="1">
      <alignment horizontal="left" vertical="center" indent="1"/>
    </xf>
    <xf numFmtId="49" fontId="31" fillId="3" borderId="13" xfId="0" applyNumberFormat="1" applyFont="1" applyFill="1" applyBorder="1" applyAlignment="1">
      <alignment horizontal="left" vertical="center" indent="1"/>
    </xf>
    <xf numFmtId="165" fontId="31" fillId="3" borderId="13" xfId="0" applyNumberFormat="1" applyFont="1" applyFill="1" applyBorder="1" applyAlignment="1">
      <alignment horizontal="left" vertical="center" wrapText="1" indent="1"/>
    </xf>
    <xf numFmtId="0" fontId="31" fillId="0" borderId="13" xfId="0" applyFont="1" applyBorder="1" applyAlignment="1">
      <alignment vertical="center"/>
    </xf>
    <xf numFmtId="0" fontId="31" fillId="3" borderId="13" xfId="0" applyFont="1" applyFill="1" applyBorder="1" applyAlignment="1">
      <alignment horizontal="center" vertical="center"/>
    </xf>
    <xf numFmtId="49" fontId="31" fillId="3" borderId="13" xfId="0" applyNumberFormat="1" applyFont="1" applyFill="1" applyBorder="1" applyAlignment="1">
      <alignment horizontal="right" vertical="center"/>
    </xf>
    <xf numFmtId="49" fontId="31" fillId="3" borderId="13" xfId="0" applyNumberFormat="1" applyFont="1" applyFill="1" applyBorder="1" applyAlignment="1">
      <alignment vertical="center"/>
    </xf>
    <xf numFmtId="165" fontId="31" fillId="3" borderId="13" xfId="0" applyNumberFormat="1" applyFont="1" applyFill="1" applyBorder="1" applyAlignment="1">
      <alignment horizontal="center" vertical="center" wrapText="1"/>
    </xf>
    <xf numFmtId="0" fontId="0" fillId="0" borderId="13" xfId="0" applyBorder="1"/>
    <xf numFmtId="3" fontId="7" fillId="3" borderId="0" xfId="0" applyNumberFormat="1" applyFont="1" applyFill="1" applyBorder="1" applyAlignment="1">
      <alignment horizontal="center" vertical="center"/>
    </xf>
    <xf numFmtId="165" fontId="7" fillId="3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/>
    </xf>
    <xf numFmtId="165" fontId="7" fillId="7" borderId="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0" xfId="0" applyFont="1" applyFill="1" applyAlignment="1">
      <alignment horizontal="left" indent="1"/>
    </xf>
    <xf numFmtId="0" fontId="32" fillId="0" borderId="13" xfId="0" applyFont="1" applyFill="1" applyBorder="1" applyAlignment="1" applyProtection="1">
      <alignment horizontal="left" vertical="top" wrapText="1" indent="1" readingOrder="1"/>
      <protection locked="0"/>
    </xf>
    <xf numFmtId="167" fontId="33" fillId="0" borderId="13" xfId="0" applyNumberFormat="1" applyFont="1" applyFill="1" applyBorder="1" applyAlignment="1" applyProtection="1">
      <alignment horizontal="left" vertical="top" wrapText="1" indent="1" readingOrder="1"/>
      <protection locked="0"/>
    </xf>
    <xf numFmtId="168" fontId="33" fillId="0" borderId="13" xfId="0" applyNumberFormat="1" applyFont="1" applyFill="1" applyBorder="1" applyAlignment="1" applyProtection="1">
      <alignment horizontal="left" vertical="top" wrapText="1" indent="1" readingOrder="1"/>
      <protection locked="0"/>
    </xf>
    <xf numFmtId="167" fontId="32" fillId="0" borderId="13" xfId="0" applyNumberFormat="1" applyFont="1" applyFill="1" applyBorder="1" applyAlignment="1" applyProtection="1">
      <alignment horizontal="left" vertical="top" wrapText="1" indent="1" readingOrder="1"/>
      <protection locked="0"/>
    </xf>
    <xf numFmtId="168" fontId="32" fillId="0" borderId="13" xfId="0" applyNumberFormat="1" applyFont="1" applyFill="1" applyBorder="1" applyAlignment="1" applyProtection="1">
      <alignment horizontal="left" vertical="top" wrapText="1" indent="1" readingOrder="1"/>
      <protection locked="0"/>
    </xf>
    <xf numFmtId="0" fontId="0" fillId="0" borderId="13" xfId="0" applyFont="1" applyFill="1" applyBorder="1" applyAlignment="1">
      <alignment horizontal="left" indent="1"/>
    </xf>
    <xf numFmtId="167" fontId="33" fillId="0" borderId="10" xfId="0" applyNumberFormat="1" applyFont="1" applyFill="1" applyBorder="1" applyAlignment="1" applyProtection="1">
      <alignment horizontal="left" vertical="top" wrapText="1" indent="1" readingOrder="1"/>
      <protection locked="0"/>
    </xf>
    <xf numFmtId="167" fontId="32" fillId="0" borderId="10" xfId="0" applyNumberFormat="1" applyFont="1" applyFill="1" applyBorder="1" applyAlignment="1" applyProtection="1">
      <alignment horizontal="left" vertical="top" wrapText="1" indent="1" readingOrder="1"/>
      <protection locked="0"/>
    </xf>
    <xf numFmtId="0" fontId="33" fillId="0" borderId="13" xfId="0" applyFont="1" applyFill="1" applyBorder="1" applyAlignment="1" applyProtection="1">
      <alignment horizontal="left" vertical="top" wrapText="1" indent="1" readingOrder="1"/>
      <protection locked="0"/>
    </xf>
    <xf numFmtId="0" fontId="0" fillId="0" borderId="13" xfId="0" applyFont="1" applyFill="1" applyBorder="1" applyAlignment="1">
      <alignment horizontal="left" wrapText="1" indent="1"/>
    </xf>
    <xf numFmtId="0" fontId="33" fillId="7" borderId="13" xfId="0" applyFont="1" applyFill="1" applyBorder="1" applyAlignment="1" applyProtection="1">
      <alignment horizontal="left" vertical="top" wrapText="1" indent="1" readingOrder="1"/>
      <protection locked="0"/>
    </xf>
    <xf numFmtId="0" fontId="0" fillId="7" borderId="13" xfId="0" applyFont="1" applyFill="1" applyBorder="1" applyAlignment="1">
      <alignment horizontal="left" indent="1"/>
    </xf>
    <xf numFmtId="167" fontId="33" fillId="7" borderId="10" xfId="0" applyNumberFormat="1" applyFont="1" applyFill="1" applyBorder="1" applyAlignment="1" applyProtection="1">
      <alignment horizontal="left" vertical="top" wrapText="1" indent="1" readingOrder="1"/>
      <protection locked="0"/>
    </xf>
    <xf numFmtId="167" fontId="33" fillId="7" borderId="13" xfId="0" applyNumberFormat="1" applyFont="1" applyFill="1" applyBorder="1" applyAlignment="1" applyProtection="1">
      <alignment horizontal="left" vertical="top" wrapText="1" indent="1" readingOrder="1"/>
      <protection locked="0"/>
    </xf>
    <xf numFmtId="0" fontId="0" fillId="2" borderId="0" xfId="0" applyFill="1"/>
    <xf numFmtId="0" fontId="0" fillId="0" borderId="0" xfId="0" applyFont="1" applyFill="1" applyBorder="1" applyAlignment="1"/>
    <xf numFmtId="0" fontId="34" fillId="0" borderId="13" xfId="0" applyFont="1" applyFill="1" applyBorder="1" applyAlignment="1" applyProtection="1">
      <alignment horizontal="left" vertical="top" wrapText="1" indent="1" readingOrder="1"/>
      <protection locked="0"/>
    </xf>
    <xf numFmtId="0" fontId="35" fillId="0" borderId="0" xfId="0" applyFont="1"/>
    <xf numFmtId="0" fontId="34" fillId="10" borderId="13" xfId="0" applyFont="1" applyFill="1" applyBorder="1" applyAlignment="1" applyProtection="1">
      <alignment horizontal="left" vertical="top" wrapText="1" indent="1" readingOrder="1"/>
      <protection locked="0"/>
    </xf>
    <xf numFmtId="0" fontId="34" fillId="10" borderId="8" xfId="0" applyFont="1" applyFill="1" applyBorder="1" applyAlignment="1" applyProtection="1">
      <alignment horizontal="left" vertical="top" wrapText="1" readingOrder="1"/>
      <protection locked="0"/>
    </xf>
    <xf numFmtId="0" fontId="34" fillId="10" borderId="10" xfId="0" applyFont="1" applyFill="1" applyBorder="1" applyAlignment="1" applyProtection="1">
      <alignment horizontal="left" vertical="top" wrapText="1" readingOrder="1"/>
      <protection locked="0"/>
    </xf>
    <xf numFmtId="0" fontId="34" fillId="10" borderId="0" xfId="0" applyFont="1" applyFill="1" applyBorder="1" applyAlignment="1" applyProtection="1">
      <alignment horizontal="left" vertical="top" wrapText="1" indent="1" readingOrder="1"/>
      <protection locked="0"/>
    </xf>
    <xf numFmtId="4" fontId="33" fillId="7" borderId="13" xfId="0" applyNumberFormat="1" applyFont="1" applyFill="1" applyBorder="1" applyAlignment="1" applyProtection="1">
      <alignment horizontal="left" vertical="top" wrapText="1" indent="1" readingOrder="1"/>
      <protection locked="0"/>
    </xf>
    <xf numFmtId="0" fontId="36" fillId="0" borderId="0" xfId="0" applyFont="1" applyAlignment="1">
      <alignment horizontal="center"/>
    </xf>
    <xf numFmtId="0" fontId="2" fillId="0" borderId="13" xfId="0" applyFont="1" applyBorder="1"/>
    <xf numFmtId="0" fontId="2" fillId="7" borderId="13" xfId="0" applyFont="1" applyFill="1" applyBorder="1"/>
    <xf numFmtId="4" fontId="0" fillId="0" borderId="13" xfId="0" applyNumberFormat="1" applyBorder="1"/>
    <xf numFmtId="4" fontId="2" fillId="0" borderId="13" xfId="0" applyNumberFormat="1" applyFont="1" applyBorder="1"/>
    <xf numFmtId="0" fontId="36" fillId="0" borderId="0" xfId="0" applyFont="1" applyAlignment="1"/>
    <xf numFmtId="0" fontId="2" fillId="2" borderId="0" xfId="0" applyFont="1" applyFill="1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7" borderId="8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left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</cellXfs>
  <cellStyles count="5">
    <cellStyle name="Normalno" xfId="0" builtinId="0"/>
    <cellStyle name="Normalno 2" xfId="1" xr:uid="{E393BA77-E466-426E-9BB2-74D839F718EF}"/>
    <cellStyle name="Normalno 3 3" xfId="2" xr:uid="{5D7FAD2C-1788-4207-9A47-DF346C220EB3}"/>
    <cellStyle name="Normalno 4" xfId="4" xr:uid="{465FC129-6C0C-47B7-943D-DA73B29242C2}"/>
    <cellStyle name="Obično_List9" xfId="3" xr:uid="{EBE0D381-3D13-4D6D-8D3C-775BB03D7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cun02/Documents/FINANCIJSKA%20IZVJE&#352;&#262;A/2023/IZVJE&#352;TAJ%20O%20IZVR&#352;ENJU%20PRORA&#268;UNA%20SD&#381;%2001-06-23/Kopija%20izvjestaj%20o%20izvrsenju%202023%20ss%20b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 "/>
      <sheetName val="RAČUN PRIHODA I RASHODA"/>
      <sheetName val="Rashodi -funkcijska"/>
      <sheetName val="Račun financiranja"/>
      <sheetName val="POSEBNI_DIO_"/>
      <sheetName val="List1"/>
    </sheetNames>
    <sheetDataSet>
      <sheetData sheetId="0"/>
      <sheetData sheetId="1"/>
      <sheetData sheetId="2"/>
      <sheetData sheetId="3"/>
      <sheetData sheetId="4">
        <row r="9">
          <cell r="C9">
            <v>0</v>
          </cell>
        </row>
        <row r="69">
          <cell r="D69">
            <v>0</v>
          </cell>
        </row>
        <row r="75">
          <cell r="D75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DACC-01EC-422A-9673-46F4FED13CDF}">
  <dimension ref="A1:N23"/>
  <sheetViews>
    <sheetView workbookViewId="0">
      <selection activeCell="F3" sqref="F3:J3"/>
    </sheetView>
  </sheetViews>
  <sheetFormatPr defaultRowHeight="15" x14ac:dyDescent="0.25"/>
  <cols>
    <col min="6" max="7" width="16.140625" bestFit="1" customWidth="1"/>
    <col min="8" max="8" width="18.140625" customWidth="1"/>
    <col min="9" max="9" width="14.5703125" customWidth="1"/>
    <col min="10" max="10" width="11.5703125" customWidth="1"/>
  </cols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4" ht="63" x14ac:dyDescent="0.25">
      <c r="A3" s="3" t="s">
        <v>2</v>
      </c>
      <c r="B3" s="3"/>
      <c r="C3" s="3"/>
      <c r="D3" s="3"/>
      <c r="E3" s="3"/>
      <c r="F3" s="4" t="s">
        <v>19</v>
      </c>
      <c r="G3" s="4" t="s">
        <v>20</v>
      </c>
      <c r="H3" s="4" t="s">
        <v>22</v>
      </c>
      <c r="I3" s="4" t="s">
        <v>21</v>
      </c>
      <c r="J3" s="4" t="s">
        <v>21</v>
      </c>
    </row>
    <row r="4" spans="1:14" ht="15.75" x14ac:dyDescent="0.25">
      <c r="A4" s="5" t="s">
        <v>3</v>
      </c>
      <c r="B4" s="5"/>
      <c r="C4" s="5"/>
      <c r="D4" s="5"/>
      <c r="E4" s="5"/>
      <c r="F4" s="32">
        <f>SUM(F5:F6)</f>
        <v>1160078.8400000001</v>
      </c>
      <c r="G4" s="32">
        <f>SUM(G5:G6)</f>
        <v>1104087.5900000001</v>
      </c>
      <c r="H4" s="32">
        <f>SUM(H5:H6)</f>
        <v>1131264.04</v>
      </c>
      <c r="I4" s="32">
        <f>H4/F4*100</f>
        <v>97.516134334456098</v>
      </c>
      <c r="J4" s="32">
        <f>H4/G4*100</f>
        <v>102.4614396761764</v>
      </c>
    </row>
    <row r="5" spans="1:14" ht="15.75" x14ac:dyDescent="0.25">
      <c r="A5" s="6" t="s">
        <v>4</v>
      </c>
      <c r="B5" s="6"/>
      <c r="C5" s="6"/>
      <c r="D5" s="6"/>
      <c r="E5" s="6"/>
      <c r="F5" s="33">
        <v>1160078.8400000001</v>
      </c>
      <c r="G5" s="33">
        <v>1104087.5900000001</v>
      </c>
      <c r="H5" s="33">
        <v>1131264.04</v>
      </c>
      <c r="I5" s="33">
        <f>H5/F5*100</f>
        <v>97.516134334456098</v>
      </c>
      <c r="J5" s="33">
        <f>H5/G5*100</f>
        <v>102.4614396761764</v>
      </c>
    </row>
    <row r="6" spans="1:14" ht="15.75" x14ac:dyDescent="0.25">
      <c r="A6" s="7" t="s">
        <v>5</v>
      </c>
      <c r="B6" s="7"/>
      <c r="C6" s="7"/>
      <c r="D6" s="7"/>
      <c r="E6" s="7"/>
      <c r="F6" s="34">
        <v>0</v>
      </c>
      <c r="G6" s="34">
        <v>0</v>
      </c>
      <c r="H6" s="34">
        <v>0</v>
      </c>
      <c r="I6" s="33" t="s">
        <v>24</v>
      </c>
      <c r="J6" s="34" t="s">
        <v>24</v>
      </c>
    </row>
    <row r="7" spans="1:14" ht="15.75" x14ac:dyDescent="0.25">
      <c r="A7" s="8" t="s">
        <v>6</v>
      </c>
      <c r="B7" s="8"/>
      <c r="C7" s="8"/>
      <c r="D7" s="8"/>
      <c r="E7" s="8"/>
      <c r="F7" s="29">
        <f>SUM(F8:F9)</f>
        <v>1099999.76</v>
      </c>
      <c r="G7" s="29">
        <f>SUM(G8:G9)</f>
        <v>1225071.9100000001</v>
      </c>
      <c r="H7" s="29">
        <f>SUM(H8:H9)</f>
        <v>1053582.1299999999</v>
      </c>
      <c r="I7" s="32">
        <f>H7/F7*100</f>
        <v>95.780214533864978</v>
      </c>
      <c r="J7" s="32">
        <f>H7/G7*100</f>
        <v>86.001656017074112</v>
      </c>
    </row>
    <row r="8" spans="1:14" ht="15.75" x14ac:dyDescent="0.25">
      <c r="A8" s="6" t="s">
        <v>7</v>
      </c>
      <c r="B8" s="6"/>
      <c r="C8" s="6"/>
      <c r="D8" s="6"/>
      <c r="E8" s="6"/>
      <c r="F8" s="33">
        <v>1051635.82</v>
      </c>
      <c r="G8" s="33">
        <v>1205839.57</v>
      </c>
      <c r="H8" s="33">
        <v>1041043.59</v>
      </c>
      <c r="I8" s="33">
        <f>H8/F8*100</f>
        <v>98.99278535415425</v>
      </c>
      <c r="J8" s="33">
        <f>H8/G8*100</f>
        <v>86.333507035268369</v>
      </c>
    </row>
    <row r="9" spans="1:14" ht="15.75" x14ac:dyDescent="0.25">
      <c r="A9" s="7" t="s">
        <v>8</v>
      </c>
      <c r="B9" s="7"/>
      <c r="C9" s="7"/>
      <c r="D9" s="7"/>
      <c r="E9" s="7"/>
      <c r="F9" s="34">
        <v>48363.94</v>
      </c>
      <c r="G9" s="34">
        <v>19232.34</v>
      </c>
      <c r="H9" s="34">
        <v>12538.54</v>
      </c>
      <c r="I9" s="33">
        <f>H9/F9*100</f>
        <v>25.925389866913239</v>
      </c>
      <c r="J9" s="33">
        <f>H9/G9*100</f>
        <v>65.195082865631534</v>
      </c>
    </row>
    <row r="10" spans="1:14" ht="15.75" x14ac:dyDescent="0.25">
      <c r="A10" s="9" t="s">
        <v>9</v>
      </c>
      <c r="B10" s="9"/>
      <c r="C10" s="9"/>
      <c r="D10" s="9"/>
      <c r="E10" s="9"/>
      <c r="F10" s="30">
        <f>SUM(F4-F7)</f>
        <v>60079.080000000075</v>
      </c>
      <c r="G10" s="30">
        <f>SUM(G4-G7)</f>
        <v>-120984.32000000007</v>
      </c>
      <c r="H10" s="30">
        <f>SUM(H4-H7)</f>
        <v>77681.910000000149</v>
      </c>
      <c r="I10" s="31" t="s">
        <v>24</v>
      </c>
      <c r="J10" s="30" t="s">
        <v>24</v>
      </c>
      <c r="L10" s="42"/>
      <c r="M10" s="42"/>
      <c r="N10" s="43"/>
    </row>
    <row r="11" spans="1:14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L11" s="43"/>
      <c r="M11" s="43"/>
      <c r="N11" s="43"/>
    </row>
    <row r="12" spans="1:14" ht="15.75" x14ac:dyDescent="0.25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4" ht="63" x14ac:dyDescent="0.25">
      <c r="A13" s="11" t="s">
        <v>11</v>
      </c>
      <c r="B13" s="12"/>
      <c r="C13" s="12"/>
      <c r="D13" s="12"/>
      <c r="E13" s="12"/>
      <c r="F13" s="4" t="s">
        <v>19</v>
      </c>
      <c r="G13" s="4" t="s">
        <v>20</v>
      </c>
      <c r="H13" s="4" t="s">
        <v>22</v>
      </c>
      <c r="I13" s="4" t="s">
        <v>21</v>
      </c>
      <c r="J13" s="4" t="s">
        <v>21</v>
      </c>
    </row>
    <row r="14" spans="1:14" ht="15.75" x14ac:dyDescent="0.25">
      <c r="A14" s="13" t="s">
        <v>12</v>
      </c>
      <c r="B14" s="6"/>
      <c r="C14" s="6"/>
      <c r="D14" s="6"/>
      <c r="E14" s="6"/>
      <c r="F14" s="35">
        <v>0</v>
      </c>
      <c r="G14" s="35">
        <v>0</v>
      </c>
      <c r="H14" s="35">
        <v>0</v>
      </c>
      <c r="I14" s="35" t="s">
        <v>24</v>
      </c>
      <c r="J14" s="36" t="s">
        <v>24</v>
      </c>
    </row>
    <row r="15" spans="1:14" ht="15.75" x14ac:dyDescent="0.25">
      <c r="A15" s="13" t="s">
        <v>13</v>
      </c>
      <c r="B15" s="6"/>
      <c r="C15" s="6"/>
      <c r="D15" s="6"/>
      <c r="E15" s="6"/>
      <c r="F15" s="35">
        <v>0</v>
      </c>
      <c r="G15" s="35">
        <v>0</v>
      </c>
      <c r="H15" s="35">
        <v>0</v>
      </c>
      <c r="I15" s="35" t="s">
        <v>24</v>
      </c>
      <c r="J15" s="44" t="s">
        <v>24</v>
      </c>
    </row>
    <row r="16" spans="1:14" ht="15.75" x14ac:dyDescent="0.25">
      <c r="A16" s="14" t="s">
        <v>14</v>
      </c>
      <c r="B16" s="9"/>
      <c r="C16" s="9"/>
      <c r="D16" s="9"/>
      <c r="E16" s="9"/>
      <c r="F16" s="30">
        <f t="shared" ref="F16:G16" si="0">SUM(F14-F15)</f>
        <v>0</v>
      </c>
      <c r="G16" s="30">
        <f t="shared" si="0"/>
        <v>0</v>
      </c>
      <c r="H16" s="30">
        <f>SUM(H14-H15)</f>
        <v>0</v>
      </c>
      <c r="I16" s="30" t="s">
        <v>24</v>
      </c>
      <c r="J16" s="30" t="s">
        <v>24</v>
      </c>
    </row>
    <row r="17" spans="1:10" ht="15.75" x14ac:dyDescent="0.25">
      <c r="A17" s="15"/>
      <c r="B17" s="15"/>
      <c r="C17" s="15"/>
      <c r="D17" s="15"/>
      <c r="E17" s="15"/>
      <c r="F17" s="15"/>
      <c r="G17" s="15"/>
      <c r="H17" s="16"/>
      <c r="I17" s="16"/>
      <c r="J17" s="16"/>
    </row>
    <row r="18" spans="1:10" ht="15.75" x14ac:dyDescent="0.25">
      <c r="A18" s="2" t="s">
        <v>15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63" x14ac:dyDescent="0.25">
      <c r="A19" s="11" t="s">
        <v>16</v>
      </c>
      <c r="B19" s="12"/>
      <c r="C19" s="12"/>
      <c r="D19" s="12"/>
      <c r="E19" s="12"/>
      <c r="F19" s="4" t="s">
        <v>19</v>
      </c>
      <c r="G19" s="4" t="s">
        <v>20</v>
      </c>
      <c r="H19" s="4" t="s">
        <v>22</v>
      </c>
      <c r="I19" s="4" t="s">
        <v>21</v>
      </c>
      <c r="J19" s="4" t="s">
        <v>21</v>
      </c>
    </row>
    <row r="20" spans="1:10" ht="31.5" customHeight="1" x14ac:dyDescent="0.25">
      <c r="A20" s="17" t="s">
        <v>17</v>
      </c>
      <c r="B20" s="18"/>
      <c r="C20" s="18"/>
      <c r="D20" s="18"/>
      <c r="E20" s="19"/>
      <c r="F20" s="37">
        <v>50742.83</v>
      </c>
      <c r="G20" s="37">
        <v>120984.32000000001</v>
      </c>
      <c r="H20" s="37">
        <v>0</v>
      </c>
      <c r="I20" s="37">
        <f>H20/F20*100</f>
        <v>0</v>
      </c>
      <c r="J20" s="38">
        <f>H20/G20*100</f>
        <v>0</v>
      </c>
    </row>
    <row r="21" spans="1:10" ht="37.5" customHeight="1" x14ac:dyDescent="0.25">
      <c r="A21" s="20" t="s">
        <v>18</v>
      </c>
      <c r="B21" s="21"/>
      <c r="C21" s="21"/>
      <c r="D21" s="21"/>
      <c r="E21" s="22"/>
      <c r="F21" s="30">
        <f>SUM(F20)</f>
        <v>50742.83</v>
      </c>
      <c r="G21" s="30">
        <f t="shared" ref="G21:J21" si="1">SUM(G20)</f>
        <v>120984.32000000001</v>
      </c>
      <c r="H21" s="30">
        <f t="shared" si="1"/>
        <v>0</v>
      </c>
      <c r="I21" s="30">
        <f t="shared" si="1"/>
        <v>0</v>
      </c>
      <c r="J21" s="30">
        <f t="shared" si="1"/>
        <v>0</v>
      </c>
    </row>
    <row r="22" spans="1:10" ht="15.75" x14ac:dyDescent="0.25">
      <c r="A22" s="23"/>
      <c r="B22" s="24"/>
      <c r="C22" s="25"/>
      <c r="D22" s="26"/>
      <c r="E22" s="24"/>
      <c r="F22" s="39"/>
      <c r="G22" s="39"/>
      <c r="H22" s="40"/>
      <c r="I22" s="40"/>
      <c r="J22" s="40"/>
    </row>
    <row r="23" spans="1:10" ht="35.25" customHeight="1" x14ac:dyDescent="0.25">
      <c r="A23" s="27" t="s">
        <v>23</v>
      </c>
      <c r="B23" s="27"/>
      <c r="C23" s="27"/>
      <c r="D23" s="27"/>
      <c r="E23" s="27"/>
      <c r="F23" s="41"/>
      <c r="G23" s="41"/>
      <c r="H23" s="41">
        <v>120984.32000000001</v>
      </c>
      <c r="I23" s="41"/>
      <c r="J23" s="41"/>
    </row>
  </sheetData>
  <mergeCells count="20">
    <mergeCell ref="A21:E21"/>
    <mergeCell ref="A23:E23"/>
    <mergeCell ref="A14:E14"/>
    <mergeCell ref="A15:E15"/>
    <mergeCell ref="A16:E16"/>
    <mergeCell ref="A18:J18"/>
    <mergeCell ref="A19:E19"/>
    <mergeCell ref="A20:E20"/>
    <mergeCell ref="A7:E7"/>
    <mergeCell ref="A8:E8"/>
    <mergeCell ref="A9:E9"/>
    <mergeCell ref="A10:E10"/>
    <mergeCell ref="A12:J12"/>
    <mergeCell ref="A13:E13"/>
    <mergeCell ref="A1:J1"/>
    <mergeCell ref="A2:J2"/>
    <mergeCell ref="A3:E3"/>
    <mergeCell ref="A4:E4"/>
    <mergeCell ref="A5:E5"/>
    <mergeCell ref="A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D63B-77D7-4C77-BFE6-2BCD1FD55E36}">
  <dimension ref="A1:I101"/>
  <sheetViews>
    <sheetView tabSelected="1" topLeftCell="A31" workbookViewId="0">
      <selection activeCell="D40" sqref="D40"/>
    </sheetView>
  </sheetViews>
  <sheetFormatPr defaultRowHeight="15" x14ac:dyDescent="0.25"/>
  <cols>
    <col min="1" max="1" width="5.42578125" customWidth="1"/>
    <col min="2" max="2" width="9.140625" bestFit="1" customWidth="1"/>
    <col min="3" max="3" width="8.28515625" customWidth="1"/>
    <col min="4" max="4" width="55.7109375" bestFit="1" customWidth="1"/>
    <col min="5" max="7" width="20" bestFit="1" customWidth="1"/>
    <col min="8" max="8" width="15.7109375" bestFit="1" customWidth="1"/>
    <col min="9" max="9" width="14.7109375" bestFit="1" customWidth="1"/>
  </cols>
  <sheetData>
    <row r="1" spans="1:9" x14ac:dyDescent="0.25">
      <c r="A1" s="179" t="s">
        <v>194</v>
      </c>
      <c r="B1" s="179"/>
      <c r="C1" s="179"/>
      <c r="D1" s="179"/>
      <c r="E1" s="179"/>
      <c r="F1" s="179"/>
      <c r="G1" s="179"/>
      <c r="H1" s="179"/>
      <c r="I1" s="179"/>
    </row>
    <row r="2" spans="1:9" ht="15.75" x14ac:dyDescent="0.25">
      <c r="A2" s="45" t="s">
        <v>4</v>
      </c>
      <c r="B2" s="46"/>
      <c r="C2" s="46"/>
      <c r="D2" s="46"/>
      <c r="E2" s="46"/>
      <c r="F2" s="46"/>
      <c r="G2" s="46"/>
      <c r="H2" s="46"/>
      <c r="I2" s="46"/>
    </row>
    <row r="3" spans="1:9" ht="60" x14ac:dyDescent="0.25">
      <c r="A3" s="47" t="s">
        <v>25</v>
      </c>
      <c r="B3" s="47" t="s">
        <v>26</v>
      </c>
      <c r="C3" s="47" t="s">
        <v>27</v>
      </c>
      <c r="D3" s="48" t="s">
        <v>28</v>
      </c>
      <c r="E3" s="4" t="s">
        <v>193</v>
      </c>
      <c r="F3" s="4" t="s">
        <v>20</v>
      </c>
      <c r="G3" s="4" t="s">
        <v>22</v>
      </c>
      <c r="H3" s="4" t="s">
        <v>21</v>
      </c>
      <c r="I3" s="4" t="s">
        <v>21</v>
      </c>
    </row>
    <row r="4" spans="1:9" x14ac:dyDescent="0.25">
      <c r="A4" s="49">
        <v>1</v>
      </c>
      <c r="B4" s="49"/>
      <c r="C4" s="49"/>
      <c r="D4" s="49"/>
      <c r="E4" s="50">
        <v>2</v>
      </c>
      <c r="F4" s="51">
        <v>3</v>
      </c>
      <c r="G4" s="51">
        <v>4</v>
      </c>
      <c r="H4" s="50" t="s">
        <v>33</v>
      </c>
      <c r="I4" s="52" t="s">
        <v>34</v>
      </c>
    </row>
    <row r="5" spans="1:9" s="136" customFormat="1" x14ac:dyDescent="0.25">
      <c r="A5" s="132">
        <v>6</v>
      </c>
      <c r="B5" s="132"/>
      <c r="C5" s="132"/>
      <c r="D5" s="53" t="s">
        <v>35</v>
      </c>
      <c r="E5" s="133"/>
      <c r="F5" s="134"/>
      <c r="G5" s="134"/>
      <c r="H5" s="135"/>
      <c r="I5" s="135"/>
    </row>
    <row r="6" spans="1:9" s="136" customFormat="1" ht="30" x14ac:dyDescent="0.25">
      <c r="A6" s="73"/>
      <c r="B6" s="74" t="s">
        <v>36</v>
      </c>
      <c r="C6" s="74"/>
      <c r="D6" s="75" t="s">
        <v>37</v>
      </c>
      <c r="E6" s="76">
        <f>SUM(E7+E10+E12)</f>
        <v>985702.99</v>
      </c>
      <c r="F6" s="76">
        <v>927146.76</v>
      </c>
      <c r="G6" s="76">
        <f>SUM(G7+G10+G12)</f>
        <v>940771.36</v>
      </c>
      <c r="H6" s="77">
        <f t="shared" ref="H6:H35" si="0">SUM(G6/E6*100)</f>
        <v>95.441666459792316</v>
      </c>
      <c r="I6" s="77">
        <f t="shared" ref="I6" si="1">G6*100/F6</f>
        <v>101.46951923770946</v>
      </c>
    </row>
    <row r="7" spans="1:9" s="136" customFormat="1" ht="30" x14ac:dyDescent="0.25">
      <c r="A7" s="73"/>
      <c r="B7" s="74" t="s">
        <v>38</v>
      </c>
      <c r="C7" s="74"/>
      <c r="D7" s="75" t="s">
        <v>39</v>
      </c>
      <c r="E7" s="76">
        <f>SUM(E8:E9)</f>
        <v>774813.54999999993</v>
      </c>
      <c r="F7" s="76"/>
      <c r="G7" s="76">
        <f t="shared" ref="G7" si="2">SUM(G8)</f>
        <v>853646.14</v>
      </c>
      <c r="H7" s="77">
        <f>SUM(G7/E7*100)</f>
        <v>110.17439485925358</v>
      </c>
      <c r="I7" s="77">
        <v>0</v>
      </c>
    </row>
    <row r="8" spans="1:9" s="136" customFormat="1" ht="45" x14ac:dyDescent="0.25">
      <c r="A8" s="78"/>
      <c r="B8" s="79" t="s">
        <v>40</v>
      </c>
      <c r="C8" s="78"/>
      <c r="D8" s="80" t="s">
        <v>41</v>
      </c>
      <c r="E8" s="81">
        <v>774122.33</v>
      </c>
      <c r="F8" s="81"/>
      <c r="G8" s="81">
        <v>853646.14</v>
      </c>
      <c r="H8" s="77"/>
      <c r="I8" s="77"/>
    </row>
    <row r="9" spans="1:9" s="136" customFormat="1" ht="45" x14ac:dyDescent="0.25">
      <c r="A9" s="78"/>
      <c r="B9" s="79" t="s">
        <v>195</v>
      </c>
      <c r="C9" s="78"/>
      <c r="D9" s="80" t="s">
        <v>196</v>
      </c>
      <c r="E9" s="81">
        <v>691.22</v>
      </c>
      <c r="F9" s="81"/>
      <c r="G9" s="81"/>
      <c r="H9" s="77"/>
      <c r="I9" s="77"/>
    </row>
    <row r="10" spans="1:9" s="136" customFormat="1" ht="30" x14ac:dyDescent="0.25">
      <c r="A10" s="78"/>
      <c r="B10" s="74" t="s">
        <v>54</v>
      </c>
      <c r="C10" s="74"/>
      <c r="D10" s="75" t="s">
        <v>55</v>
      </c>
      <c r="E10" s="76">
        <f>SUM(E11)</f>
        <v>127300.15</v>
      </c>
      <c r="F10" s="76"/>
      <c r="G10" s="76">
        <f t="shared" ref="G10" si="3">SUM(G11)</f>
        <v>32491.75</v>
      </c>
      <c r="H10" s="77">
        <f>SUM(G10/E10*100)</f>
        <v>25.523732690024325</v>
      </c>
      <c r="I10" s="77">
        <v>0</v>
      </c>
    </row>
    <row r="11" spans="1:9" s="136" customFormat="1" ht="30" x14ac:dyDescent="0.25">
      <c r="A11" s="78"/>
      <c r="B11" s="79" t="s">
        <v>56</v>
      </c>
      <c r="C11" s="78"/>
      <c r="D11" s="80" t="s">
        <v>57</v>
      </c>
      <c r="E11" s="81">
        <v>127300.15</v>
      </c>
      <c r="F11" s="81"/>
      <c r="G11" s="81">
        <v>32491.75</v>
      </c>
      <c r="H11" s="77"/>
      <c r="I11" s="77"/>
    </row>
    <row r="12" spans="1:9" s="136" customFormat="1" ht="30" x14ac:dyDescent="0.25">
      <c r="A12" s="82"/>
      <c r="B12" s="83" t="s">
        <v>42</v>
      </c>
      <c r="C12" s="82"/>
      <c r="D12" s="84" t="s">
        <v>43</v>
      </c>
      <c r="E12" s="85">
        <f>SUM(E13:E16)</f>
        <v>83589.290000000008</v>
      </c>
      <c r="F12" s="85"/>
      <c r="G12" s="85">
        <f>SUM(G13:G15)</f>
        <v>54633.47</v>
      </c>
      <c r="H12" s="77">
        <f t="shared" ref="H12" si="4">SUM(G12/E12*100)</f>
        <v>65.359413867494268</v>
      </c>
      <c r="I12" s="77">
        <v>0</v>
      </c>
    </row>
    <row r="13" spans="1:9" s="136" customFormat="1" ht="30" x14ac:dyDescent="0.25">
      <c r="A13" s="78"/>
      <c r="B13" s="79" t="s">
        <v>44</v>
      </c>
      <c r="C13" s="78"/>
      <c r="D13" s="80" t="s">
        <v>45</v>
      </c>
      <c r="E13" s="81">
        <v>8054.34</v>
      </c>
      <c r="F13" s="81"/>
      <c r="G13" s="81">
        <v>8195.0300000000007</v>
      </c>
      <c r="H13" s="77"/>
      <c r="I13" s="77"/>
    </row>
    <row r="14" spans="1:9" s="136" customFormat="1" ht="30" x14ac:dyDescent="0.25">
      <c r="A14" s="78"/>
      <c r="B14" s="79" t="s">
        <v>46</v>
      </c>
      <c r="C14" s="78"/>
      <c r="D14" s="80" t="s">
        <v>47</v>
      </c>
      <c r="E14" s="81">
        <v>4484.05</v>
      </c>
      <c r="F14" s="81"/>
      <c r="G14" s="81"/>
      <c r="H14" s="77"/>
      <c r="I14" s="77"/>
    </row>
    <row r="15" spans="1:9" s="136" customFormat="1" ht="45" x14ac:dyDescent="0.25">
      <c r="A15" s="78"/>
      <c r="B15" s="79" t="s">
        <v>48</v>
      </c>
      <c r="C15" s="78"/>
      <c r="D15" s="80" t="s">
        <v>49</v>
      </c>
      <c r="E15" s="81">
        <v>45641.29</v>
      </c>
      <c r="F15" s="81"/>
      <c r="G15" s="81">
        <v>46438.44</v>
      </c>
      <c r="H15" s="77"/>
      <c r="I15" s="77"/>
    </row>
    <row r="16" spans="1:9" s="136" customFormat="1" ht="45" x14ac:dyDescent="0.25">
      <c r="A16" s="78"/>
      <c r="B16" s="79" t="s">
        <v>50</v>
      </c>
      <c r="C16" s="78"/>
      <c r="D16" s="80" t="s">
        <v>51</v>
      </c>
      <c r="E16" s="81">
        <v>25409.61</v>
      </c>
      <c r="F16" s="81"/>
      <c r="G16" s="81"/>
      <c r="H16" s="77"/>
      <c r="I16" s="77"/>
    </row>
    <row r="17" spans="1:9" s="136" customFormat="1" x14ac:dyDescent="0.25">
      <c r="A17" s="73"/>
      <c r="B17" s="74" t="s">
        <v>66</v>
      </c>
      <c r="C17" s="74"/>
      <c r="D17" s="75" t="s">
        <v>67</v>
      </c>
      <c r="E17" s="76">
        <f>SUM(E18)</f>
        <v>92.899999999999991</v>
      </c>
      <c r="F17" s="76">
        <v>2</v>
      </c>
      <c r="G17" s="76">
        <f>G18</f>
        <v>0.11</v>
      </c>
      <c r="H17" s="77">
        <f t="shared" ref="H17" si="5">SUM(G17/E17*100)</f>
        <v>0.11840688912809474</v>
      </c>
      <c r="I17" s="77">
        <f t="shared" ref="I17:I35" si="6">SUM(G17/F17*100)</f>
        <v>5.5</v>
      </c>
    </row>
    <row r="18" spans="1:9" s="136" customFormat="1" x14ac:dyDescent="0.25">
      <c r="A18" s="73"/>
      <c r="B18" s="74" t="s">
        <v>68</v>
      </c>
      <c r="C18" s="74"/>
      <c r="D18" s="75" t="s">
        <v>69</v>
      </c>
      <c r="E18" s="76">
        <f>SUM(E19:E21)</f>
        <v>92.899999999999991</v>
      </c>
      <c r="F18" s="76"/>
      <c r="G18" s="76">
        <f>G19+G20</f>
        <v>0.11</v>
      </c>
      <c r="H18" s="77">
        <f>SUM(G18/E18*100)</f>
        <v>0.11840688912809474</v>
      </c>
      <c r="I18" s="77">
        <v>0</v>
      </c>
    </row>
    <row r="19" spans="1:9" s="136" customFormat="1" ht="30" x14ac:dyDescent="0.25">
      <c r="A19" s="78"/>
      <c r="B19" s="79" t="s">
        <v>70</v>
      </c>
      <c r="C19" s="78"/>
      <c r="D19" s="80" t="s">
        <v>71</v>
      </c>
      <c r="E19" s="81"/>
      <c r="F19" s="81"/>
      <c r="G19" s="81">
        <v>0.08</v>
      </c>
      <c r="H19" s="77"/>
      <c r="I19" s="77"/>
    </row>
    <row r="20" spans="1:9" s="136" customFormat="1" x14ac:dyDescent="0.25">
      <c r="A20" s="78"/>
      <c r="B20" s="79" t="s">
        <v>72</v>
      </c>
      <c r="C20" s="78"/>
      <c r="D20" s="80" t="s">
        <v>73</v>
      </c>
      <c r="E20" s="81">
        <v>1.21</v>
      </c>
      <c r="F20" s="81"/>
      <c r="G20" s="81">
        <v>0.03</v>
      </c>
      <c r="H20" s="77"/>
      <c r="I20" s="77"/>
    </row>
    <row r="21" spans="1:9" s="136" customFormat="1" ht="30" x14ac:dyDescent="0.25">
      <c r="A21" s="78"/>
      <c r="B21" s="79" t="s">
        <v>197</v>
      </c>
      <c r="C21" s="78"/>
      <c r="D21" s="80" t="s">
        <v>198</v>
      </c>
      <c r="E21" s="81">
        <v>91.69</v>
      </c>
      <c r="F21" s="81"/>
      <c r="G21" s="81"/>
      <c r="H21" s="77"/>
      <c r="I21" s="77"/>
    </row>
    <row r="22" spans="1:9" s="136" customFormat="1" ht="45" x14ac:dyDescent="0.25">
      <c r="A22" s="73"/>
      <c r="B22" s="93">
        <v>65</v>
      </c>
      <c r="C22" s="93"/>
      <c r="D22" s="94" t="s">
        <v>61</v>
      </c>
      <c r="E22" s="76">
        <f>SUM(E23)</f>
        <v>1073.73</v>
      </c>
      <c r="F22" s="76">
        <v>3300</v>
      </c>
      <c r="G22" s="76">
        <f>G23</f>
        <v>3250.62</v>
      </c>
      <c r="H22" s="77">
        <f t="shared" ref="H22:H24" si="7">SUM(G22/E22*100)</f>
        <v>302.74091251990723</v>
      </c>
      <c r="I22" s="77">
        <f t="shared" ref="I22:I24" si="8">SUM(G22/F22*100)</f>
        <v>98.50363636363636</v>
      </c>
    </row>
    <row r="23" spans="1:9" s="136" customFormat="1" x14ac:dyDescent="0.25">
      <c r="A23" s="73"/>
      <c r="B23" s="93">
        <v>652</v>
      </c>
      <c r="C23" s="93"/>
      <c r="D23" s="94" t="s">
        <v>62</v>
      </c>
      <c r="E23" s="76">
        <f>SUM(E24)</f>
        <v>1073.73</v>
      </c>
      <c r="F23" s="76"/>
      <c r="G23" s="76">
        <f t="shared" ref="G23" si="9">SUM(G24)</f>
        <v>3250.62</v>
      </c>
      <c r="H23" s="77">
        <f t="shared" si="7"/>
        <v>302.74091251990723</v>
      </c>
      <c r="I23" s="77" t="e">
        <f t="shared" si="8"/>
        <v>#DIV/0!</v>
      </c>
    </row>
    <row r="24" spans="1:9" s="136" customFormat="1" x14ac:dyDescent="0.25">
      <c r="A24" s="78"/>
      <c r="B24" s="95">
        <v>6526</v>
      </c>
      <c r="C24" s="95"/>
      <c r="D24" s="96" t="s">
        <v>63</v>
      </c>
      <c r="E24" s="81">
        <v>1073.73</v>
      </c>
      <c r="F24" s="81"/>
      <c r="G24" s="81">
        <v>3250.62</v>
      </c>
      <c r="H24" s="77"/>
      <c r="I24" s="77"/>
    </row>
    <row r="25" spans="1:9" s="136" customFormat="1" ht="30" x14ac:dyDescent="0.25">
      <c r="A25" s="78"/>
      <c r="B25" s="74" t="s">
        <v>74</v>
      </c>
      <c r="C25" s="73"/>
      <c r="D25" s="75" t="s">
        <v>75</v>
      </c>
      <c r="E25" s="76">
        <f>SUM(E26)</f>
        <v>35934.160000000003</v>
      </c>
      <c r="F25" s="76">
        <v>32784.25</v>
      </c>
      <c r="G25" s="76">
        <f t="shared" ref="G25" si="10">SUM(G26)</f>
        <v>26116</v>
      </c>
      <c r="H25" s="77">
        <f t="shared" ref="H25:H26" si="11">SUM(G25/E25*100)</f>
        <v>72.677363266596458</v>
      </c>
      <c r="I25" s="77">
        <f t="shared" si="6"/>
        <v>79.660202688791117</v>
      </c>
    </row>
    <row r="26" spans="1:9" s="136" customFormat="1" ht="30" x14ac:dyDescent="0.25">
      <c r="A26" s="82"/>
      <c r="B26" s="83" t="s">
        <v>76</v>
      </c>
      <c r="C26" s="82"/>
      <c r="D26" s="84" t="s">
        <v>77</v>
      </c>
      <c r="E26" s="85">
        <f>SUM(E27:E28)</f>
        <v>35934.160000000003</v>
      </c>
      <c r="F26" s="85"/>
      <c r="G26" s="85">
        <f>SUM(G27:G28)</f>
        <v>26116</v>
      </c>
      <c r="H26" s="77">
        <f t="shared" si="11"/>
        <v>72.677363266596458</v>
      </c>
      <c r="I26" s="77">
        <v>0</v>
      </c>
    </row>
    <row r="27" spans="1:9" s="136" customFormat="1" x14ac:dyDescent="0.25">
      <c r="A27" s="78"/>
      <c r="B27" s="79" t="s">
        <v>78</v>
      </c>
      <c r="C27" s="78"/>
      <c r="D27" s="80" t="s">
        <v>79</v>
      </c>
      <c r="E27" s="81">
        <v>420.12</v>
      </c>
      <c r="F27" s="81"/>
      <c r="G27" s="81">
        <v>891</v>
      </c>
      <c r="H27" s="77"/>
      <c r="I27" s="77"/>
    </row>
    <row r="28" spans="1:9" s="136" customFormat="1" ht="16.5" customHeight="1" x14ac:dyDescent="0.25">
      <c r="A28" s="78"/>
      <c r="B28" s="79" t="s">
        <v>80</v>
      </c>
      <c r="C28" s="78"/>
      <c r="D28" s="80" t="s">
        <v>81</v>
      </c>
      <c r="E28" s="81">
        <v>35514.04</v>
      </c>
      <c r="F28" s="81"/>
      <c r="G28" s="81">
        <v>25225</v>
      </c>
      <c r="H28" s="77"/>
      <c r="I28" s="77"/>
    </row>
    <row r="29" spans="1:9" s="136" customFormat="1" ht="30" x14ac:dyDescent="0.25">
      <c r="A29" s="73"/>
      <c r="B29" s="74">
        <v>67</v>
      </c>
      <c r="C29" s="74"/>
      <c r="D29" s="75" t="s">
        <v>93</v>
      </c>
      <c r="E29" s="76">
        <f>SUM(E30)</f>
        <v>136066.62</v>
      </c>
      <c r="F29" s="76">
        <v>140854.57999999999</v>
      </c>
      <c r="G29" s="76">
        <f t="shared" ref="G29" si="12">SUM(G30)</f>
        <v>161125.95000000001</v>
      </c>
      <c r="H29" s="77">
        <f t="shared" si="0"/>
        <v>118.41695634094536</v>
      </c>
      <c r="I29" s="77">
        <v>0</v>
      </c>
    </row>
    <row r="30" spans="1:9" s="136" customFormat="1" ht="45" x14ac:dyDescent="0.25">
      <c r="A30" s="73"/>
      <c r="B30" s="74" t="s">
        <v>94</v>
      </c>
      <c r="C30" s="74"/>
      <c r="D30" s="75" t="s">
        <v>95</v>
      </c>
      <c r="E30" s="76">
        <f>SUM(E31:E31)</f>
        <v>136066.62</v>
      </c>
      <c r="F30" s="76"/>
      <c r="G30" s="76">
        <f>SUM(G31:G31)</f>
        <v>161125.95000000001</v>
      </c>
      <c r="H30" s="77">
        <f t="shared" si="0"/>
        <v>118.41695634094536</v>
      </c>
      <c r="I30" s="77">
        <v>0</v>
      </c>
    </row>
    <row r="31" spans="1:9" s="136" customFormat="1" ht="30" x14ac:dyDescent="0.25">
      <c r="A31" s="78"/>
      <c r="B31" s="79" t="s">
        <v>96</v>
      </c>
      <c r="C31" s="79"/>
      <c r="D31" s="80" t="s">
        <v>97</v>
      </c>
      <c r="E31" s="81">
        <v>136066.62</v>
      </c>
      <c r="F31" s="81"/>
      <c r="G31" s="81">
        <v>161125.95000000001</v>
      </c>
      <c r="H31" s="77"/>
      <c r="I31" s="77"/>
    </row>
    <row r="32" spans="1:9" s="136" customFormat="1" x14ac:dyDescent="0.25">
      <c r="A32" s="78"/>
      <c r="B32" s="74" t="s">
        <v>82</v>
      </c>
      <c r="C32" s="73"/>
      <c r="D32" s="75" t="s">
        <v>83</v>
      </c>
      <c r="E32" s="76">
        <f>SUM(E33)</f>
        <v>1208.44</v>
      </c>
      <c r="F32" s="76">
        <v>0</v>
      </c>
      <c r="G32" s="76">
        <f t="shared" ref="G32" si="13">SUM(G33)</f>
        <v>0</v>
      </c>
      <c r="H32" s="77">
        <f t="shared" ref="H32:H34" si="14">SUM(G32/E32*100)</f>
        <v>0</v>
      </c>
      <c r="I32" s="77">
        <v>0</v>
      </c>
    </row>
    <row r="33" spans="1:9" s="136" customFormat="1" x14ac:dyDescent="0.25">
      <c r="A33" s="82"/>
      <c r="B33" s="83" t="s">
        <v>84</v>
      </c>
      <c r="C33" s="82"/>
      <c r="D33" s="84" t="s">
        <v>85</v>
      </c>
      <c r="E33" s="85">
        <f>SUM(E34)</f>
        <v>1208.44</v>
      </c>
      <c r="F33" s="85">
        <v>0</v>
      </c>
      <c r="G33" s="85">
        <v>0</v>
      </c>
      <c r="H33" s="77">
        <f t="shared" si="14"/>
        <v>0</v>
      </c>
      <c r="I33" s="77">
        <v>0</v>
      </c>
    </row>
    <row r="34" spans="1:9" s="136" customFormat="1" x14ac:dyDescent="0.25">
      <c r="A34" s="78"/>
      <c r="B34" s="79" t="s">
        <v>86</v>
      </c>
      <c r="C34" s="78"/>
      <c r="D34" s="80" t="s">
        <v>85</v>
      </c>
      <c r="E34" s="81">
        <v>1208.44</v>
      </c>
      <c r="F34" s="81">
        <v>0</v>
      </c>
      <c r="G34" s="81">
        <v>0</v>
      </c>
      <c r="H34" s="77">
        <f t="shared" si="14"/>
        <v>0</v>
      </c>
      <c r="I34" s="77">
        <v>0</v>
      </c>
    </row>
    <row r="35" spans="1:9" s="107" customFormat="1" x14ac:dyDescent="0.25">
      <c r="A35" s="130" t="s">
        <v>100</v>
      </c>
      <c r="B35" s="130"/>
      <c r="C35" s="130"/>
      <c r="D35" s="130"/>
      <c r="E35" s="131">
        <f>SUM(E6+E17+E22+E25+E29+E32)</f>
        <v>1160078.8399999999</v>
      </c>
      <c r="F35" s="131">
        <f>SUM(F6+F17+F22+F29+F25)</f>
        <v>1104087.5900000001</v>
      </c>
      <c r="G35" s="131">
        <f>SUM(G6+G17+G22+G25+G29)</f>
        <v>1131264.04</v>
      </c>
      <c r="H35" s="123">
        <f t="shared" si="0"/>
        <v>97.516134334456112</v>
      </c>
      <c r="I35" s="123">
        <f t="shared" si="6"/>
        <v>102.4614396761764</v>
      </c>
    </row>
    <row r="36" spans="1:9" x14ac:dyDescent="0.25">
      <c r="A36" s="54"/>
      <c r="B36" s="54"/>
      <c r="C36" s="54"/>
      <c r="D36" s="54"/>
      <c r="E36" s="55"/>
      <c r="F36" s="55"/>
      <c r="G36" s="55"/>
      <c r="H36" s="56"/>
      <c r="I36" s="56"/>
    </row>
    <row r="37" spans="1:9" ht="60" x14ac:dyDescent="0.25">
      <c r="A37" s="47" t="s">
        <v>25</v>
      </c>
      <c r="B37" s="47" t="s">
        <v>26</v>
      </c>
      <c r="C37" s="47" t="s">
        <v>27</v>
      </c>
      <c r="D37" s="48" t="s">
        <v>28</v>
      </c>
      <c r="E37" s="4" t="s">
        <v>193</v>
      </c>
      <c r="F37" s="4" t="s">
        <v>20</v>
      </c>
      <c r="G37" s="4" t="s">
        <v>22</v>
      </c>
      <c r="H37" s="4" t="s">
        <v>21</v>
      </c>
      <c r="I37" s="4" t="s">
        <v>21</v>
      </c>
    </row>
    <row r="38" spans="1:9" x14ac:dyDescent="0.25">
      <c r="A38" s="137">
        <v>9</v>
      </c>
      <c r="B38" s="139"/>
      <c r="C38" s="139"/>
      <c r="D38" s="140" t="s">
        <v>203</v>
      </c>
      <c r="E38" s="153"/>
      <c r="F38" s="153"/>
      <c r="G38" s="153"/>
      <c r="H38" s="154"/>
      <c r="I38" s="154"/>
    </row>
    <row r="39" spans="1:9" x14ac:dyDescent="0.25">
      <c r="A39" s="137"/>
      <c r="B39" s="140">
        <v>92</v>
      </c>
      <c r="C39" s="139"/>
      <c r="D39" s="140" t="s">
        <v>199</v>
      </c>
      <c r="E39" s="153">
        <f>SUM(E41)</f>
        <v>50742.83</v>
      </c>
      <c r="F39" s="153">
        <f t="shared" ref="F39:G39" si="15">SUM(F41)</f>
        <v>120984.32000000001</v>
      </c>
      <c r="G39" s="153">
        <f t="shared" si="15"/>
        <v>0</v>
      </c>
      <c r="H39" s="154">
        <f>G39/E39*100</f>
        <v>0</v>
      </c>
      <c r="I39" s="154">
        <f>G39/F39*100</f>
        <v>0</v>
      </c>
    </row>
    <row r="40" spans="1:9" x14ac:dyDescent="0.25">
      <c r="A40" s="138"/>
      <c r="B40" s="140">
        <v>922</v>
      </c>
      <c r="C40" s="139"/>
      <c r="D40" s="140" t="s">
        <v>200</v>
      </c>
      <c r="E40" s="155">
        <f>SUM(E41)</f>
        <v>50742.83</v>
      </c>
      <c r="F40" s="155">
        <f t="shared" ref="F40:G40" si="16">SUM(F41)</f>
        <v>120984.32000000001</v>
      </c>
      <c r="G40" s="155">
        <f t="shared" si="16"/>
        <v>0</v>
      </c>
      <c r="H40" s="154">
        <f t="shared" ref="H40:H41" si="17">G40/E40*100</f>
        <v>0</v>
      </c>
      <c r="I40" s="154">
        <f t="shared" ref="I40:I41" si="18">G40/F40*100</f>
        <v>0</v>
      </c>
    </row>
    <row r="41" spans="1:9" x14ac:dyDescent="0.25">
      <c r="A41" s="137"/>
      <c r="B41" s="142">
        <v>9221</v>
      </c>
      <c r="C41" s="139"/>
      <c r="D41" s="141" t="s">
        <v>201</v>
      </c>
      <c r="E41" s="150">
        <v>50742.83</v>
      </c>
      <c r="F41" s="150">
        <v>120984.32000000001</v>
      </c>
      <c r="G41" s="150">
        <v>0</v>
      </c>
      <c r="H41" s="154">
        <f t="shared" si="17"/>
        <v>0</v>
      </c>
      <c r="I41" s="154">
        <f t="shared" si="18"/>
        <v>0</v>
      </c>
    </row>
    <row r="42" spans="1:9" s="146" customFormat="1" x14ac:dyDescent="0.25">
      <c r="A42" s="143" t="s">
        <v>202</v>
      </c>
      <c r="B42" s="144"/>
      <c r="C42" s="144"/>
      <c r="D42" s="145"/>
      <c r="E42" s="152">
        <f>E35+E41</f>
        <v>1210821.67</v>
      </c>
      <c r="F42" s="152">
        <f t="shared" ref="F42:G42" si="19">F35+F41</f>
        <v>1225071.9100000001</v>
      </c>
      <c r="G42" s="152">
        <f t="shared" si="19"/>
        <v>1131264.04</v>
      </c>
      <c r="H42" s="151">
        <f>G42/E42*100</f>
        <v>93.429451093322442</v>
      </c>
      <c r="I42" s="151">
        <f>G42/F42*100</f>
        <v>92.342664195116512</v>
      </c>
    </row>
    <row r="43" spans="1:9" s="146" customFormat="1" x14ac:dyDescent="0.25">
      <c r="A43" s="147"/>
      <c r="B43" s="147"/>
      <c r="C43" s="147"/>
      <c r="D43" s="147"/>
      <c r="E43" s="148"/>
      <c r="F43" s="148"/>
      <c r="G43" s="148"/>
      <c r="H43" s="149"/>
      <c r="I43" s="149"/>
    </row>
    <row r="44" spans="1:9" ht="15.75" x14ac:dyDescent="0.25">
      <c r="A44" s="60" t="s">
        <v>101</v>
      </c>
      <c r="B44" s="61"/>
      <c r="C44" s="61"/>
      <c r="D44" s="61"/>
      <c r="E44" s="61"/>
      <c r="F44" s="61"/>
      <c r="G44" s="61"/>
      <c r="H44" s="61"/>
      <c r="I44" s="61"/>
    </row>
    <row r="45" spans="1:9" ht="60" x14ac:dyDescent="0.25">
      <c r="A45" s="47" t="s">
        <v>25</v>
      </c>
      <c r="B45" s="47" t="s">
        <v>26</v>
      </c>
      <c r="C45" s="47" t="s">
        <v>27</v>
      </c>
      <c r="D45" s="48" t="s">
        <v>28</v>
      </c>
      <c r="E45" s="4" t="s">
        <v>193</v>
      </c>
      <c r="F45" s="4" t="s">
        <v>20</v>
      </c>
      <c r="G45" s="4" t="s">
        <v>22</v>
      </c>
      <c r="H45" s="4" t="s">
        <v>21</v>
      </c>
      <c r="I45" s="4" t="s">
        <v>21</v>
      </c>
    </row>
    <row r="46" spans="1:9" x14ac:dyDescent="0.25">
      <c r="A46" s="49">
        <v>1</v>
      </c>
      <c r="B46" s="49"/>
      <c r="C46" s="49"/>
      <c r="D46" s="49"/>
      <c r="E46" s="50">
        <v>2</v>
      </c>
      <c r="F46" s="51">
        <v>3</v>
      </c>
      <c r="G46" s="51">
        <v>4</v>
      </c>
      <c r="H46" s="50" t="s">
        <v>33</v>
      </c>
      <c r="I46" s="52" t="s">
        <v>34</v>
      </c>
    </row>
    <row r="47" spans="1:9" x14ac:dyDescent="0.25">
      <c r="A47" s="156">
        <v>3</v>
      </c>
      <c r="B47" s="156"/>
      <c r="C47" s="157"/>
      <c r="D47" s="156" t="s">
        <v>102</v>
      </c>
      <c r="E47" s="158"/>
      <c r="F47" s="158"/>
      <c r="G47" s="158"/>
      <c r="H47" s="105"/>
      <c r="I47" s="66"/>
    </row>
    <row r="48" spans="1:9" x14ac:dyDescent="0.25">
      <c r="A48" s="111"/>
      <c r="B48" s="112">
        <v>31</v>
      </c>
      <c r="C48" s="111"/>
      <c r="D48" s="112" t="s">
        <v>103</v>
      </c>
      <c r="E48" s="113">
        <f>SUM(E49)</f>
        <v>749114.85899999994</v>
      </c>
      <c r="F48" s="113">
        <v>860741.65</v>
      </c>
      <c r="G48" s="113">
        <f>SUM(G49)</f>
        <v>807026.04999999993</v>
      </c>
      <c r="H48" s="106">
        <v>0</v>
      </c>
      <c r="I48" s="70">
        <f t="shared" ref="I48" si="20">SUM(G48/F48*100)</f>
        <v>93.759381807537707</v>
      </c>
    </row>
    <row r="49" spans="1:9" x14ac:dyDescent="0.25">
      <c r="A49" s="97"/>
      <c r="B49" s="108">
        <v>311</v>
      </c>
      <c r="C49" s="103"/>
      <c r="D49" s="97" t="s">
        <v>104</v>
      </c>
      <c r="E49" s="116">
        <f>SUM(E50:E53)</f>
        <v>749114.85899999994</v>
      </c>
      <c r="F49" s="116"/>
      <c r="G49" s="116">
        <f>SUM(G50:G53)</f>
        <v>807026.04999999993</v>
      </c>
      <c r="H49" s="105">
        <v>0</v>
      </c>
      <c r="I49" s="70">
        <v>0</v>
      </c>
    </row>
    <row r="50" spans="1:9" x14ac:dyDescent="0.25">
      <c r="A50" s="103"/>
      <c r="B50" s="104">
        <v>3111</v>
      </c>
      <c r="C50" s="103"/>
      <c r="D50" s="103" t="s">
        <v>105</v>
      </c>
      <c r="E50" s="105">
        <v>629892.69900000002</v>
      </c>
      <c r="F50" s="105"/>
      <c r="G50" s="105">
        <v>672211.32</v>
      </c>
      <c r="H50" s="116">
        <v>0</v>
      </c>
      <c r="I50" s="70">
        <v>0</v>
      </c>
    </row>
    <row r="51" spans="1:9" s="107" customFormat="1" x14ac:dyDescent="0.25">
      <c r="A51" s="129"/>
      <c r="B51" s="125" t="s">
        <v>168</v>
      </c>
      <c r="C51" s="120"/>
      <c r="D51" s="125" t="s">
        <v>169</v>
      </c>
      <c r="E51" s="173">
        <v>27807.7</v>
      </c>
      <c r="F51" s="173"/>
      <c r="G51" s="173">
        <v>38771.81</v>
      </c>
      <c r="H51" s="174"/>
      <c r="I51" s="106">
        <v>0</v>
      </c>
    </row>
    <row r="52" spans="1:9" s="107" customFormat="1" x14ac:dyDescent="0.25">
      <c r="A52" s="129"/>
      <c r="B52" s="125" t="s">
        <v>115</v>
      </c>
      <c r="C52" s="120"/>
      <c r="D52" s="125" t="s">
        <v>106</v>
      </c>
      <c r="E52" s="173">
        <v>91382.49</v>
      </c>
      <c r="F52" s="173"/>
      <c r="G52" s="173">
        <v>96009.42</v>
      </c>
      <c r="H52" s="174"/>
      <c r="I52" s="106">
        <v>0</v>
      </c>
    </row>
    <row r="53" spans="1:9" s="107" customFormat="1" x14ac:dyDescent="0.25">
      <c r="A53" s="129"/>
      <c r="B53" s="125" t="s">
        <v>116</v>
      </c>
      <c r="C53" s="120"/>
      <c r="D53" s="125" t="s">
        <v>107</v>
      </c>
      <c r="E53" s="173">
        <v>31.97</v>
      </c>
      <c r="F53" s="173"/>
      <c r="G53" s="173">
        <v>33.5</v>
      </c>
      <c r="H53" s="174"/>
      <c r="I53" s="106">
        <v>0</v>
      </c>
    </row>
    <row r="54" spans="1:9" x14ac:dyDescent="0.25">
      <c r="A54" s="111"/>
      <c r="B54" s="112">
        <v>32</v>
      </c>
      <c r="C54" s="111"/>
      <c r="D54" s="112" t="s">
        <v>108</v>
      </c>
      <c r="E54" s="113">
        <f>SUM(E55+E66+E77+E59)</f>
        <v>296809.91000000003</v>
      </c>
      <c r="F54" s="113">
        <v>337439.18</v>
      </c>
      <c r="G54" s="113">
        <f>SUM(G55)</f>
        <v>61873.18</v>
      </c>
      <c r="H54" s="106">
        <v>0</v>
      </c>
      <c r="I54" s="70">
        <v>0</v>
      </c>
    </row>
    <row r="55" spans="1:9" x14ac:dyDescent="0.25">
      <c r="A55" s="97"/>
      <c r="B55" s="108">
        <v>321</v>
      </c>
      <c r="C55" s="97"/>
      <c r="D55" s="97" t="s">
        <v>109</v>
      </c>
      <c r="E55" s="116">
        <f>SUM(E56:E58)</f>
        <v>130074.99</v>
      </c>
      <c r="F55" s="116"/>
      <c r="G55" s="116">
        <f>SUM(G56:G58)</f>
        <v>61873.18</v>
      </c>
      <c r="H55" s="105">
        <v>0</v>
      </c>
      <c r="I55" s="70">
        <v>0</v>
      </c>
    </row>
    <row r="56" spans="1:9" x14ac:dyDescent="0.25">
      <c r="A56" s="103"/>
      <c r="B56" s="104" t="s">
        <v>110</v>
      </c>
      <c r="C56" s="103"/>
      <c r="D56" s="103" t="s">
        <v>111</v>
      </c>
      <c r="E56" s="105">
        <v>106466.86</v>
      </c>
      <c r="F56" s="105"/>
      <c r="G56" s="105">
        <v>28962.880000000001</v>
      </c>
      <c r="H56" s="105">
        <v>0</v>
      </c>
      <c r="I56" s="70">
        <v>0</v>
      </c>
    </row>
    <row r="57" spans="1:9" ht="30" x14ac:dyDescent="0.25">
      <c r="A57" s="103"/>
      <c r="B57" s="104" t="s">
        <v>112</v>
      </c>
      <c r="C57" s="103"/>
      <c r="D57" s="109" t="s">
        <v>113</v>
      </c>
      <c r="E57" s="105">
        <v>23570.97</v>
      </c>
      <c r="F57" s="105"/>
      <c r="G57" s="105">
        <v>32454.17</v>
      </c>
      <c r="H57" s="110">
        <v>0</v>
      </c>
      <c r="I57" s="70">
        <v>0</v>
      </c>
    </row>
    <row r="58" spans="1:9" s="107" customFormat="1" x14ac:dyDescent="0.25">
      <c r="A58" s="159"/>
      <c r="B58" s="160" t="s">
        <v>117</v>
      </c>
      <c r="C58" s="159"/>
      <c r="D58" s="161" t="s">
        <v>118</v>
      </c>
      <c r="E58" s="162">
        <v>37.159999999999997</v>
      </c>
      <c r="F58" s="161"/>
      <c r="G58" s="161">
        <v>456.13</v>
      </c>
      <c r="H58" s="163">
        <f t="shared" ref="H58" si="21">SUM(G58/E58*100)</f>
        <v>1227.475780409042</v>
      </c>
      <c r="I58" s="106">
        <v>0</v>
      </c>
    </row>
    <row r="59" spans="1:9" s="107" customFormat="1" x14ac:dyDescent="0.25">
      <c r="A59" s="129"/>
      <c r="B59" s="164" t="s">
        <v>119</v>
      </c>
      <c r="C59" s="129"/>
      <c r="D59" s="129" t="s">
        <v>120</v>
      </c>
      <c r="E59" s="165">
        <f>SUM(E60:E64)</f>
        <v>118291.37</v>
      </c>
      <c r="F59" s="165"/>
      <c r="G59" s="165">
        <f>SUM(G60:G65)</f>
        <v>110535.4</v>
      </c>
      <c r="H59" s="163">
        <f t="shared" ref="H59:H82" si="22">SUM(G59/E59*100)</f>
        <v>93.443334031890913</v>
      </c>
      <c r="I59" s="106">
        <v>0</v>
      </c>
    </row>
    <row r="60" spans="1:9" s="107" customFormat="1" x14ac:dyDescent="0.25">
      <c r="A60" s="159"/>
      <c r="B60" s="160" t="s">
        <v>121</v>
      </c>
      <c r="C60" s="159"/>
      <c r="D60" s="159" t="s">
        <v>122</v>
      </c>
      <c r="E60" s="161">
        <v>12105.11</v>
      </c>
      <c r="F60" s="161"/>
      <c r="G60" s="161">
        <v>11749.16</v>
      </c>
      <c r="H60" s="163">
        <f t="shared" si="22"/>
        <v>97.059506274622862</v>
      </c>
      <c r="I60" s="106">
        <v>0</v>
      </c>
    </row>
    <row r="61" spans="1:9" s="107" customFormat="1" x14ac:dyDescent="0.25">
      <c r="A61" s="159"/>
      <c r="B61" s="160" t="s">
        <v>123</v>
      </c>
      <c r="C61" s="159"/>
      <c r="D61" s="159" t="s">
        <v>124</v>
      </c>
      <c r="E61" s="161">
        <v>40704.86</v>
      </c>
      <c r="F61" s="161"/>
      <c r="G61" s="161">
        <v>50820.84</v>
      </c>
      <c r="H61" s="163">
        <f t="shared" si="22"/>
        <v>124.8520201273263</v>
      </c>
      <c r="I61" s="106">
        <v>0</v>
      </c>
    </row>
    <row r="62" spans="1:9" s="107" customFormat="1" x14ac:dyDescent="0.25">
      <c r="A62" s="159"/>
      <c r="B62" s="160" t="s">
        <v>125</v>
      </c>
      <c r="C62" s="159"/>
      <c r="D62" s="159" t="s">
        <v>126</v>
      </c>
      <c r="E62" s="161">
        <v>39180.33</v>
      </c>
      <c r="F62" s="161"/>
      <c r="G62" s="161">
        <v>20258.169999999998</v>
      </c>
      <c r="H62" s="163">
        <f t="shared" si="22"/>
        <v>51.704949907262133</v>
      </c>
      <c r="I62" s="106">
        <v>0</v>
      </c>
    </row>
    <row r="63" spans="1:9" s="107" customFormat="1" x14ac:dyDescent="0.25">
      <c r="A63" s="159"/>
      <c r="B63" s="160" t="s">
        <v>127</v>
      </c>
      <c r="C63" s="159"/>
      <c r="D63" s="166" t="s">
        <v>128</v>
      </c>
      <c r="E63" s="161">
        <v>13293.64</v>
      </c>
      <c r="F63" s="161"/>
      <c r="G63" s="161">
        <v>4198.63</v>
      </c>
      <c r="H63" s="167">
        <f t="shared" ref="H63:H74" si="23">SUM(G63/E63*100)</f>
        <v>31.583749823223741</v>
      </c>
      <c r="I63" s="106">
        <v>0</v>
      </c>
    </row>
    <row r="64" spans="1:9" s="107" customFormat="1" x14ac:dyDescent="0.25">
      <c r="A64" s="159"/>
      <c r="B64" s="128">
        <v>3225</v>
      </c>
      <c r="C64" s="124"/>
      <c r="D64" s="126" t="s">
        <v>162</v>
      </c>
      <c r="E64" s="163">
        <v>13007.43</v>
      </c>
      <c r="F64" s="163"/>
      <c r="G64" s="163">
        <v>4048.04</v>
      </c>
      <c r="H64" s="174">
        <f t="shared" si="23"/>
        <v>31.120982392371126</v>
      </c>
      <c r="I64" s="106">
        <v>0</v>
      </c>
    </row>
    <row r="65" spans="1:9" s="107" customFormat="1" x14ac:dyDescent="0.25">
      <c r="A65" s="159"/>
      <c r="B65" s="128">
        <v>3227</v>
      </c>
      <c r="C65" s="124"/>
      <c r="D65" s="126" t="s">
        <v>211</v>
      </c>
      <c r="E65" s="163"/>
      <c r="F65" s="163"/>
      <c r="G65" s="163">
        <v>19460.560000000001</v>
      </c>
      <c r="H65" s="174"/>
      <c r="I65" s="106"/>
    </row>
    <row r="66" spans="1:9" s="107" customFormat="1" x14ac:dyDescent="0.25">
      <c r="A66" s="129"/>
      <c r="B66" s="127">
        <v>323</v>
      </c>
      <c r="C66" s="120"/>
      <c r="D66" s="121" t="s">
        <v>129</v>
      </c>
      <c r="E66" s="174">
        <f>SUM(E67:E74)</f>
        <v>44346.87</v>
      </c>
      <c r="F66" s="174"/>
      <c r="G66" s="174">
        <f>SUM(G67:G74)</f>
        <v>45160.21</v>
      </c>
      <c r="H66" s="163">
        <f t="shared" ref="H66" si="24">SUM(G66/E66*100)</f>
        <v>101.83404150056137</v>
      </c>
      <c r="I66" s="106">
        <v>0</v>
      </c>
    </row>
    <row r="67" spans="1:9" s="107" customFormat="1" x14ac:dyDescent="0.25">
      <c r="A67" s="159"/>
      <c r="B67" s="160" t="s">
        <v>130</v>
      </c>
      <c r="C67" s="159"/>
      <c r="D67" s="166" t="s">
        <v>131</v>
      </c>
      <c r="E67" s="161">
        <v>5577.48</v>
      </c>
      <c r="F67" s="161"/>
      <c r="G67" s="161">
        <v>5521.05</v>
      </c>
      <c r="H67" s="167">
        <f t="shared" si="23"/>
        <v>98.988252759310669</v>
      </c>
      <c r="I67" s="106">
        <v>0</v>
      </c>
    </row>
    <row r="68" spans="1:9" s="107" customFormat="1" x14ac:dyDescent="0.25">
      <c r="A68" s="159"/>
      <c r="B68" s="160" t="s">
        <v>132</v>
      </c>
      <c r="C68" s="159"/>
      <c r="D68" s="166" t="s">
        <v>133</v>
      </c>
      <c r="E68" s="161">
        <v>4082.45</v>
      </c>
      <c r="F68" s="161"/>
      <c r="G68" s="161">
        <v>8877.7099999999991</v>
      </c>
      <c r="H68" s="167">
        <f t="shared" si="23"/>
        <v>217.46034856519981</v>
      </c>
      <c r="I68" s="106">
        <v>0</v>
      </c>
    </row>
    <row r="69" spans="1:9" s="107" customFormat="1" x14ac:dyDescent="0.25">
      <c r="A69" s="159"/>
      <c r="B69" s="160" t="s">
        <v>134</v>
      </c>
      <c r="C69" s="159"/>
      <c r="D69" s="166" t="s">
        <v>135</v>
      </c>
      <c r="E69" s="161">
        <v>10700.05</v>
      </c>
      <c r="F69" s="161"/>
      <c r="G69" s="161">
        <v>1832.4</v>
      </c>
      <c r="H69" s="167">
        <f t="shared" si="23"/>
        <v>17.125153620777475</v>
      </c>
      <c r="I69" s="106">
        <v>0</v>
      </c>
    </row>
    <row r="70" spans="1:9" s="107" customFormat="1" x14ac:dyDescent="0.25">
      <c r="A70" s="159"/>
      <c r="B70" s="160" t="s">
        <v>136</v>
      </c>
      <c r="C70" s="159"/>
      <c r="D70" s="166" t="s">
        <v>137</v>
      </c>
      <c r="E70" s="161">
        <v>5474.16</v>
      </c>
      <c r="F70" s="161"/>
      <c r="G70" s="161">
        <v>5087.78</v>
      </c>
      <c r="H70" s="167">
        <f t="shared" si="23"/>
        <v>92.941748140353951</v>
      </c>
      <c r="I70" s="106">
        <v>0</v>
      </c>
    </row>
    <row r="71" spans="1:9" s="107" customFormat="1" x14ac:dyDescent="0.25">
      <c r="A71" s="159"/>
      <c r="B71" s="128">
        <v>3236</v>
      </c>
      <c r="C71" s="124"/>
      <c r="D71" s="125" t="s">
        <v>163</v>
      </c>
      <c r="E71" s="163">
        <v>2994.48</v>
      </c>
      <c r="F71" s="163"/>
      <c r="G71" s="163">
        <v>1082.55</v>
      </c>
      <c r="H71" s="163">
        <v>0</v>
      </c>
      <c r="I71" s="106">
        <v>0</v>
      </c>
    </row>
    <row r="72" spans="1:9" s="107" customFormat="1" x14ac:dyDescent="0.25">
      <c r="A72" s="159"/>
      <c r="B72" s="160" t="s">
        <v>138</v>
      </c>
      <c r="C72" s="159"/>
      <c r="D72" s="166" t="s">
        <v>139</v>
      </c>
      <c r="E72" s="161">
        <v>8265.67</v>
      </c>
      <c r="F72" s="161"/>
      <c r="G72" s="161">
        <v>12708.51</v>
      </c>
      <c r="H72" s="167">
        <f t="shared" si="23"/>
        <v>153.75051266261536</v>
      </c>
      <c r="I72" s="106">
        <v>0</v>
      </c>
    </row>
    <row r="73" spans="1:9" s="107" customFormat="1" x14ac:dyDescent="0.25">
      <c r="A73" s="159"/>
      <c r="B73" s="160" t="s">
        <v>140</v>
      </c>
      <c r="C73" s="159"/>
      <c r="D73" s="166" t="s">
        <v>141</v>
      </c>
      <c r="E73" s="161">
        <v>4510.8599999999997</v>
      </c>
      <c r="F73" s="161"/>
      <c r="G73" s="161">
        <v>4184</v>
      </c>
      <c r="H73" s="167">
        <f t="shared" si="23"/>
        <v>92.753931622794767</v>
      </c>
      <c r="I73" s="106">
        <v>0</v>
      </c>
    </row>
    <row r="74" spans="1:9" s="107" customFormat="1" ht="30" x14ac:dyDescent="0.25">
      <c r="A74" s="159"/>
      <c r="B74" s="160" t="s">
        <v>142</v>
      </c>
      <c r="C74" s="159"/>
      <c r="D74" s="166" t="s">
        <v>143</v>
      </c>
      <c r="E74" s="161">
        <v>2741.72</v>
      </c>
      <c r="F74" s="161"/>
      <c r="G74" s="161">
        <v>5866.21</v>
      </c>
      <c r="H74" s="167">
        <f t="shared" si="23"/>
        <v>213.96094422479322</v>
      </c>
      <c r="I74" s="106">
        <v>0</v>
      </c>
    </row>
    <row r="75" spans="1:9" s="107" customFormat="1" x14ac:dyDescent="0.25">
      <c r="A75" s="97"/>
      <c r="B75" s="93">
        <v>324</v>
      </c>
      <c r="C75" s="73"/>
      <c r="D75" s="74" t="s">
        <v>164</v>
      </c>
      <c r="E75" s="171">
        <v>0</v>
      </c>
      <c r="F75" s="116" t="e">
        <f>SUM([1]POSEBNI_DIO_!#REF!)</f>
        <v>#REF!</v>
      </c>
      <c r="G75" s="116">
        <f>SUM(G76)</f>
        <v>0</v>
      </c>
      <c r="H75" s="105">
        <v>0</v>
      </c>
      <c r="I75" s="106">
        <v>0</v>
      </c>
    </row>
    <row r="76" spans="1:9" s="107" customFormat="1" x14ac:dyDescent="0.25">
      <c r="A76" s="103"/>
      <c r="B76" s="95">
        <v>3241</v>
      </c>
      <c r="C76" s="78"/>
      <c r="D76" s="80" t="s">
        <v>164</v>
      </c>
      <c r="E76" s="174">
        <v>0</v>
      </c>
      <c r="F76" s="105">
        <v>0</v>
      </c>
      <c r="G76" s="105"/>
      <c r="H76" s="105">
        <v>0</v>
      </c>
      <c r="I76" s="106">
        <v>0</v>
      </c>
    </row>
    <row r="77" spans="1:9" s="107" customFormat="1" x14ac:dyDescent="0.25">
      <c r="A77" s="129"/>
      <c r="B77" s="164" t="s">
        <v>144</v>
      </c>
      <c r="C77" s="129"/>
      <c r="D77" s="129" t="s">
        <v>145</v>
      </c>
      <c r="E77" s="167">
        <f>SUM(E78:E82)</f>
        <v>4096.68</v>
      </c>
      <c r="F77" s="165">
        <f t="shared" ref="F77" si="25">F80+F82+F81</f>
        <v>0</v>
      </c>
      <c r="G77" s="165">
        <f>G80+G82+G81</f>
        <v>9529.4700000000012</v>
      </c>
      <c r="H77" s="163">
        <f t="shared" ref="H77" si="26">SUM(G77/E77*100)</f>
        <v>232.61445853715691</v>
      </c>
      <c r="I77" s="106">
        <v>0</v>
      </c>
    </row>
    <row r="78" spans="1:9" s="107" customFormat="1" x14ac:dyDescent="0.25">
      <c r="A78" s="129"/>
      <c r="B78" s="176" t="s">
        <v>170</v>
      </c>
      <c r="C78" s="177"/>
      <c r="D78" s="177" t="s">
        <v>171</v>
      </c>
      <c r="E78" s="178">
        <v>849.62</v>
      </c>
      <c r="F78" s="165"/>
      <c r="G78" s="165"/>
      <c r="H78" s="163"/>
      <c r="I78" s="106"/>
    </row>
    <row r="79" spans="1:9" s="107" customFormat="1" x14ac:dyDescent="0.25">
      <c r="A79" s="159"/>
      <c r="B79" s="128">
        <v>3294</v>
      </c>
      <c r="C79" s="124"/>
      <c r="D79" s="125" t="s">
        <v>165</v>
      </c>
      <c r="E79" s="175">
        <v>962.24</v>
      </c>
      <c r="F79" s="163"/>
      <c r="G79" s="163"/>
      <c r="H79" s="163">
        <v>0</v>
      </c>
      <c r="I79" s="106">
        <v>0</v>
      </c>
    </row>
    <row r="80" spans="1:9" s="107" customFormat="1" x14ac:dyDescent="0.25">
      <c r="A80" s="159"/>
      <c r="B80" s="160" t="s">
        <v>146</v>
      </c>
      <c r="C80" s="159"/>
      <c r="D80" s="166" t="s">
        <v>147</v>
      </c>
      <c r="E80" s="161">
        <v>631.01</v>
      </c>
      <c r="F80" s="161"/>
      <c r="G80" s="161"/>
      <c r="H80" s="167">
        <f t="shared" ref="H80:H81" si="27">SUM(G80/E80*100)</f>
        <v>349.25436997828876</v>
      </c>
      <c r="I80" s="106">
        <v>0</v>
      </c>
    </row>
    <row r="81" spans="1:9" s="107" customFormat="1" x14ac:dyDescent="0.25">
      <c r="A81" s="159"/>
      <c r="B81" s="160" t="s">
        <v>148</v>
      </c>
      <c r="C81" s="159"/>
      <c r="D81" s="166" t="s">
        <v>149</v>
      </c>
      <c r="E81" s="161">
        <v>1113.6300000000001</v>
      </c>
      <c r="F81" s="161"/>
      <c r="G81" s="161"/>
      <c r="H81" s="167">
        <f t="shared" si="27"/>
        <v>243.54677945098459</v>
      </c>
      <c r="I81" s="106">
        <v>0</v>
      </c>
    </row>
    <row r="82" spans="1:9" s="107" customFormat="1" x14ac:dyDescent="0.25">
      <c r="A82" s="159"/>
      <c r="B82" s="160" t="s">
        <v>150</v>
      </c>
      <c r="C82" s="159"/>
      <c r="D82" s="166" t="s">
        <v>151</v>
      </c>
      <c r="E82" s="161">
        <v>540.17999999999995</v>
      </c>
      <c r="F82" s="161"/>
      <c r="G82" s="161"/>
      <c r="H82" s="167">
        <f t="shared" si="22"/>
        <v>854.05420415417086</v>
      </c>
      <c r="I82" s="106">
        <v>0</v>
      </c>
    </row>
    <row r="83" spans="1:9" s="107" customFormat="1" x14ac:dyDescent="0.25">
      <c r="A83" s="168"/>
      <c r="B83" s="169" t="s">
        <v>152</v>
      </c>
      <c r="C83" s="168"/>
      <c r="D83" s="169" t="s">
        <v>153</v>
      </c>
      <c r="E83" s="170">
        <f>SUM(E84)</f>
        <v>1663</v>
      </c>
      <c r="F83" s="170">
        <v>3329.11</v>
      </c>
      <c r="G83" s="170">
        <f t="shared" ref="G83" si="28">SUM(G84)</f>
        <v>1708.3</v>
      </c>
      <c r="H83" s="171">
        <f t="shared" ref="H83:H84" si="29">SUM(G83/E83*100)</f>
        <v>102.72399278412507</v>
      </c>
      <c r="I83" s="106">
        <v>0</v>
      </c>
    </row>
    <row r="84" spans="1:9" s="107" customFormat="1" x14ac:dyDescent="0.25">
      <c r="A84" s="129"/>
      <c r="B84" s="164" t="s">
        <v>154</v>
      </c>
      <c r="C84" s="129"/>
      <c r="D84" s="129" t="s">
        <v>155</v>
      </c>
      <c r="E84" s="165">
        <f>SUM(E85:E86)</f>
        <v>1663</v>
      </c>
      <c r="F84" s="165"/>
      <c r="G84" s="165">
        <f t="shared" ref="G84" si="30">SUM(G85:G86)</f>
        <v>1708.3</v>
      </c>
      <c r="H84" s="163">
        <f t="shared" si="29"/>
        <v>102.72399278412507</v>
      </c>
      <c r="I84" s="106">
        <v>0</v>
      </c>
    </row>
    <row r="85" spans="1:9" s="107" customFormat="1" x14ac:dyDescent="0.25">
      <c r="A85" s="159"/>
      <c r="B85" s="160" t="s">
        <v>156</v>
      </c>
      <c r="C85" s="159"/>
      <c r="D85" s="166" t="s">
        <v>157</v>
      </c>
      <c r="E85" s="161">
        <v>705.86</v>
      </c>
      <c r="F85" s="161"/>
      <c r="G85" s="161"/>
      <c r="H85" s="167">
        <v>0</v>
      </c>
      <c r="I85" s="106">
        <v>0</v>
      </c>
    </row>
    <row r="86" spans="1:9" s="107" customFormat="1" x14ac:dyDescent="0.25">
      <c r="A86" s="159"/>
      <c r="B86" s="160" t="s">
        <v>158</v>
      </c>
      <c r="C86" s="159"/>
      <c r="D86" s="166" t="s">
        <v>159</v>
      </c>
      <c r="E86" s="161">
        <v>957.14</v>
      </c>
      <c r="F86" s="161"/>
      <c r="G86" s="161"/>
      <c r="H86" s="167">
        <v>0</v>
      </c>
      <c r="I86" s="106">
        <v>0</v>
      </c>
    </row>
    <row r="87" spans="1:9" s="107" customFormat="1" x14ac:dyDescent="0.25">
      <c r="A87" s="168"/>
      <c r="B87" s="169" t="s">
        <v>204</v>
      </c>
      <c r="C87" s="168"/>
      <c r="D87" s="169" t="s">
        <v>205</v>
      </c>
      <c r="E87" s="170">
        <f>SUM(E89)</f>
        <v>4048.05</v>
      </c>
      <c r="F87" s="170">
        <v>3981.75</v>
      </c>
      <c r="G87" s="170"/>
      <c r="H87" s="171">
        <v>0</v>
      </c>
      <c r="I87" s="106">
        <v>0</v>
      </c>
    </row>
    <row r="88" spans="1:9" s="107" customFormat="1" x14ac:dyDescent="0.25">
      <c r="A88" s="159"/>
      <c r="B88" s="160" t="s">
        <v>206</v>
      </c>
      <c r="C88" s="159"/>
      <c r="D88" s="166" t="s">
        <v>207</v>
      </c>
      <c r="E88" s="161">
        <f>SUM(E89)</f>
        <v>4048.05</v>
      </c>
      <c r="F88" s="161"/>
      <c r="G88" s="161"/>
      <c r="H88" s="167"/>
      <c r="I88" s="106"/>
    </row>
    <row r="89" spans="1:9" s="107" customFormat="1" x14ac:dyDescent="0.25">
      <c r="A89" s="159"/>
      <c r="B89" s="160" t="s">
        <v>208</v>
      </c>
      <c r="C89" s="159"/>
      <c r="D89" s="166" t="s">
        <v>207</v>
      </c>
      <c r="E89" s="161">
        <v>4048.05</v>
      </c>
      <c r="F89" s="161"/>
      <c r="G89" s="161"/>
      <c r="H89" s="167"/>
      <c r="I89" s="106"/>
    </row>
    <row r="90" spans="1:9" s="107" customFormat="1" x14ac:dyDescent="0.25">
      <c r="A90" s="168"/>
      <c r="B90" s="169" t="s">
        <v>172</v>
      </c>
      <c r="C90" s="168"/>
      <c r="D90" s="169" t="s">
        <v>173</v>
      </c>
      <c r="E90" s="170">
        <v>0</v>
      </c>
      <c r="F90" s="170">
        <v>347.88</v>
      </c>
      <c r="G90" s="170"/>
      <c r="H90" s="171">
        <v>0</v>
      </c>
      <c r="I90" s="106">
        <v>0</v>
      </c>
    </row>
    <row r="91" spans="1:9" s="107" customFormat="1" x14ac:dyDescent="0.25">
      <c r="A91" s="129"/>
      <c r="B91" s="121" t="s">
        <v>174</v>
      </c>
      <c r="C91" s="120"/>
      <c r="D91" s="122" t="s">
        <v>175</v>
      </c>
      <c r="E91" s="172">
        <f>SUM(E92)</f>
        <v>0</v>
      </c>
      <c r="F91" s="172"/>
      <c r="G91" s="172"/>
      <c r="H91" s="174">
        <v>0</v>
      </c>
      <c r="I91" s="106">
        <v>0</v>
      </c>
    </row>
    <row r="92" spans="1:9" s="107" customFormat="1" x14ac:dyDescent="0.25">
      <c r="A92" s="129"/>
      <c r="B92" s="125" t="s">
        <v>176</v>
      </c>
      <c r="C92" s="120"/>
      <c r="D92" s="126" t="s">
        <v>177</v>
      </c>
      <c r="E92" s="173">
        <v>0</v>
      </c>
      <c r="F92" s="173"/>
      <c r="G92" s="173"/>
      <c r="H92" s="167">
        <v>0</v>
      </c>
      <c r="I92" s="106">
        <v>0</v>
      </c>
    </row>
    <row r="93" spans="1:9" s="107" customFormat="1" x14ac:dyDescent="0.25">
      <c r="A93" s="74">
        <v>4</v>
      </c>
      <c r="B93" s="93"/>
      <c r="C93" s="74"/>
      <c r="D93" s="74" t="s">
        <v>180</v>
      </c>
      <c r="E93" s="114">
        <f>SUM(E94)</f>
        <v>48363.94</v>
      </c>
      <c r="F93" s="114"/>
      <c r="G93" s="114" t="e">
        <f>SUM(G94,#REF!,#REF!,#REF!)</f>
        <v>#REF!</v>
      </c>
      <c r="H93" s="105">
        <v>0</v>
      </c>
      <c r="I93" s="106" t="e">
        <f t="shared" ref="I93:I101" si="31">SUM(G93/F93*100)</f>
        <v>#DIV/0!</v>
      </c>
    </row>
    <row r="94" spans="1:9" s="107" customFormat="1" x14ac:dyDescent="0.25">
      <c r="A94" s="111"/>
      <c r="B94" s="112">
        <v>42</v>
      </c>
      <c r="C94" s="111"/>
      <c r="D94" s="112" t="s">
        <v>181</v>
      </c>
      <c r="E94" s="113">
        <f>SUM(E95)</f>
        <v>48363.94</v>
      </c>
      <c r="F94" s="113">
        <v>19232.34</v>
      </c>
      <c r="G94" s="113">
        <f>SUM(G95)</f>
        <v>12538.54</v>
      </c>
      <c r="H94" s="106">
        <v>0</v>
      </c>
      <c r="I94" s="106">
        <v>0</v>
      </c>
    </row>
    <row r="95" spans="1:9" s="107" customFormat="1" x14ac:dyDescent="0.25">
      <c r="A95" s="103"/>
      <c r="B95" s="108">
        <v>422</v>
      </c>
      <c r="C95" s="103"/>
      <c r="D95" s="97" t="s">
        <v>182</v>
      </c>
      <c r="E95" s="116">
        <f>SUM(E96:E100)</f>
        <v>48363.94</v>
      </c>
      <c r="F95" s="116"/>
      <c r="G95" s="116">
        <f>SUM(G96:G96)</f>
        <v>6766</v>
      </c>
      <c r="H95" s="105">
        <v>0</v>
      </c>
      <c r="I95" s="106">
        <v>0</v>
      </c>
    </row>
    <row r="96" spans="1:9" s="107" customFormat="1" x14ac:dyDescent="0.25">
      <c r="A96" s="103"/>
      <c r="B96" s="104" t="s">
        <v>183</v>
      </c>
      <c r="C96" s="103"/>
      <c r="D96" s="103" t="s">
        <v>184</v>
      </c>
      <c r="E96" s="105">
        <v>4560.47</v>
      </c>
      <c r="F96" s="105"/>
      <c r="G96" s="105">
        <f>SUM([1]POSEBNI_DIO_!D75)</f>
        <v>0</v>
      </c>
      <c r="H96" s="117">
        <v>0</v>
      </c>
      <c r="I96" s="106">
        <v>0</v>
      </c>
    </row>
    <row r="97" spans="1:9" s="107" customFormat="1" x14ac:dyDescent="0.25">
      <c r="A97" s="118"/>
      <c r="B97" s="119" t="s">
        <v>188</v>
      </c>
      <c r="C97" s="99"/>
      <c r="D97" s="79" t="s">
        <v>189</v>
      </c>
      <c r="E97" s="115">
        <v>11850.62</v>
      </c>
      <c r="F97" s="115"/>
      <c r="G97" s="115">
        <f>SUM([1]POSEBNI_DIO_!D69)</f>
        <v>0</v>
      </c>
      <c r="H97" s="117">
        <v>0</v>
      </c>
      <c r="I97" s="106">
        <v>0</v>
      </c>
    </row>
    <row r="98" spans="1:9" s="107" customFormat="1" x14ac:dyDescent="0.25">
      <c r="A98" s="118"/>
      <c r="B98" s="119" t="s">
        <v>209</v>
      </c>
      <c r="C98" s="99"/>
      <c r="D98" s="79" t="s">
        <v>210</v>
      </c>
      <c r="E98" s="115">
        <v>1016.39</v>
      </c>
      <c r="F98" s="115"/>
      <c r="G98" s="115"/>
      <c r="H98" s="117"/>
      <c r="I98" s="106"/>
    </row>
    <row r="99" spans="1:9" s="107" customFormat="1" x14ac:dyDescent="0.25">
      <c r="A99" s="118"/>
      <c r="B99" s="119" t="s">
        <v>190</v>
      </c>
      <c r="C99" s="99"/>
      <c r="D99" s="79" t="s">
        <v>191</v>
      </c>
      <c r="E99" s="115">
        <v>0</v>
      </c>
      <c r="F99" s="115"/>
      <c r="G99" s="115"/>
      <c r="H99" s="117">
        <v>0</v>
      </c>
      <c r="I99" s="106">
        <v>0</v>
      </c>
    </row>
    <row r="100" spans="1:9" s="107" customFormat="1" x14ac:dyDescent="0.25">
      <c r="A100" s="118"/>
      <c r="B100" s="119" t="s">
        <v>185</v>
      </c>
      <c r="C100" s="99"/>
      <c r="D100" s="79" t="s">
        <v>186</v>
      </c>
      <c r="E100" s="115">
        <v>30936.46</v>
      </c>
      <c r="F100" s="115"/>
      <c r="G100" s="115"/>
      <c r="H100" s="117">
        <v>0</v>
      </c>
      <c r="I100" s="106">
        <v>0</v>
      </c>
    </row>
    <row r="101" spans="1:9" x14ac:dyDescent="0.25">
      <c r="A101" s="72" t="s">
        <v>192</v>
      </c>
      <c r="B101" s="72"/>
      <c r="C101" s="72"/>
      <c r="D101" s="72"/>
      <c r="E101" s="71">
        <f>SUM(E48+E54+E83+E87+E90+E94)</f>
        <v>1099999.7589999998</v>
      </c>
      <c r="F101" s="71">
        <f>SUM(F48+F54+F83+F87+F90+F94)</f>
        <v>1225071.9100000001</v>
      </c>
      <c r="G101" s="65">
        <v>481369.52</v>
      </c>
      <c r="H101" s="66">
        <f t="shared" ref="H101" si="32">SUM(G101/E101*100)</f>
        <v>43.760875042155355</v>
      </c>
      <c r="I101" s="70">
        <f t="shared" si="31"/>
        <v>86.001656017074112</v>
      </c>
    </row>
  </sheetData>
  <mergeCells count="8">
    <mergeCell ref="A101:D101"/>
    <mergeCell ref="A1:I1"/>
    <mergeCell ref="A42:D42"/>
    <mergeCell ref="A2:I2"/>
    <mergeCell ref="A4:D4"/>
    <mergeCell ref="A35:D35"/>
    <mergeCell ref="A44:I44"/>
    <mergeCell ref="A46:D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43ED4-CA8E-48D0-9C13-B2E6B90A0991}">
  <dimension ref="A1:I76"/>
  <sheetViews>
    <sheetView workbookViewId="0">
      <selection activeCell="I75" sqref="I75"/>
    </sheetView>
  </sheetViews>
  <sheetFormatPr defaultRowHeight="15" x14ac:dyDescent="0.25"/>
  <cols>
    <col min="1" max="1" width="5.42578125" customWidth="1"/>
    <col min="2" max="2" width="9.7109375" customWidth="1"/>
    <col min="3" max="3" width="8.28515625" customWidth="1"/>
    <col min="4" max="4" width="37.7109375" customWidth="1"/>
    <col min="5" max="7" width="20" bestFit="1" customWidth="1"/>
    <col min="8" max="8" width="15.7109375" bestFit="1" customWidth="1"/>
    <col min="9" max="9" width="14.7109375" bestFit="1" customWidth="1"/>
  </cols>
  <sheetData>
    <row r="1" spans="1:9" ht="15.75" x14ac:dyDescent="0.25">
      <c r="A1" s="45" t="s">
        <v>4</v>
      </c>
      <c r="B1" s="46"/>
      <c r="C1" s="46"/>
      <c r="D1" s="46"/>
      <c r="E1" s="46"/>
      <c r="F1" s="46"/>
      <c r="G1" s="46"/>
      <c r="H1" s="46"/>
      <c r="I1" s="46"/>
    </row>
    <row r="2" spans="1:9" ht="60" x14ac:dyDescent="0.25">
      <c r="A2" s="47" t="s">
        <v>25</v>
      </c>
      <c r="B2" s="47" t="s">
        <v>26</v>
      </c>
      <c r="C2" s="47" t="s">
        <v>27</v>
      </c>
      <c r="D2" s="48" t="s">
        <v>28</v>
      </c>
      <c r="E2" s="4" t="s">
        <v>193</v>
      </c>
      <c r="F2" s="4" t="s">
        <v>20</v>
      </c>
      <c r="G2" s="4" t="s">
        <v>22</v>
      </c>
      <c r="H2" s="4" t="s">
        <v>21</v>
      </c>
      <c r="I2" s="4" t="s">
        <v>21</v>
      </c>
    </row>
    <row r="3" spans="1:9" x14ac:dyDescent="0.25">
      <c r="A3" s="49">
        <v>1</v>
      </c>
      <c r="B3" s="49"/>
      <c r="C3" s="49"/>
      <c r="D3" s="49"/>
      <c r="E3" s="50">
        <v>2</v>
      </c>
      <c r="F3" s="51">
        <v>3</v>
      </c>
      <c r="G3" s="51">
        <v>4</v>
      </c>
      <c r="H3" s="50" t="s">
        <v>33</v>
      </c>
      <c r="I3" s="52" t="s">
        <v>34</v>
      </c>
    </row>
    <row r="4" spans="1:9" s="136" customFormat="1" ht="47.25" customHeight="1" x14ac:dyDescent="0.25">
      <c r="A4" s="132">
        <v>6</v>
      </c>
      <c r="B4" s="132"/>
      <c r="C4" s="132"/>
      <c r="D4" s="53" t="s">
        <v>35</v>
      </c>
      <c r="E4" s="133">
        <f>E25+E29+E41+E45+E49</f>
        <v>1160078.8400000001</v>
      </c>
      <c r="F4" s="134">
        <f>F25+F29+F41+F45+F49</f>
        <v>1104087.5900000001</v>
      </c>
      <c r="G4" s="134">
        <f>G25+G29+G41+G45+G49</f>
        <v>1131264.04</v>
      </c>
      <c r="H4" s="135">
        <f>G4*100/E4</f>
        <v>97.516134334456083</v>
      </c>
      <c r="I4" s="135">
        <f>G4*100/F4</f>
        <v>102.46143967617641</v>
      </c>
    </row>
    <row r="5" spans="1:9" s="136" customFormat="1" ht="30" x14ac:dyDescent="0.25">
      <c r="A5" s="73"/>
      <c r="B5" s="74" t="s">
        <v>36</v>
      </c>
      <c r="C5" s="74"/>
      <c r="D5" s="75" t="s">
        <v>37</v>
      </c>
      <c r="E5" s="76">
        <f>E6+E8</f>
        <v>787351.95</v>
      </c>
      <c r="F5" s="76">
        <v>831661.61</v>
      </c>
      <c r="G5" s="76">
        <f>SUM(G6+G8)</f>
        <v>859250.31</v>
      </c>
      <c r="H5" s="77">
        <f t="shared" ref="H5:H50" si="0">SUM(G5/E5*100)</f>
        <v>109.13166722962966</v>
      </c>
      <c r="I5" s="77">
        <f t="shared" ref="I5" si="1">G5*100/F5</f>
        <v>103.31729872682232</v>
      </c>
    </row>
    <row r="6" spans="1:9" s="136" customFormat="1" ht="30" x14ac:dyDescent="0.25">
      <c r="A6" s="73"/>
      <c r="B6" s="74" t="s">
        <v>38</v>
      </c>
      <c r="C6" s="74"/>
      <c r="D6" s="75" t="s">
        <v>39</v>
      </c>
      <c r="E6" s="76">
        <f>SUM(E7)</f>
        <v>787351.95</v>
      </c>
      <c r="F6" s="76">
        <f>SUM(F7:F7)</f>
        <v>0</v>
      </c>
      <c r="G6" s="76">
        <f t="shared" ref="G6" si="2">SUM(G7)</f>
        <v>851055.3</v>
      </c>
      <c r="H6" s="77">
        <f>SUM(G6/E6*100)</f>
        <v>108.09083536276249</v>
      </c>
      <c r="I6" s="77">
        <v>0</v>
      </c>
    </row>
    <row r="7" spans="1:9" s="136" customFormat="1" ht="45" x14ac:dyDescent="0.25">
      <c r="A7" s="78"/>
      <c r="B7" s="79" t="s">
        <v>40</v>
      </c>
      <c r="C7" s="78"/>
      <c r="D7" s="80" t="s">
        <v>41</v>
      </c>
      <c r="E7" s="81">
        <v>787351.95</v>
      </c>
      <c r="F7" s="81"/>
      <c r="G7" s="81">
        <v>851055.3</v>
      </c>
      <c r="H7" s="77">
        <f>SUM(G7/E7*100)</f>
        <v>108.09083536276249</v>
      </c>
      <c r="I7" s="77">
        <v>0</v>
      </c>
    </row>
    <row r="8" spans="1:9" s="136" customFormat="1" ht="30" x14ac:dyDescent="0.25">
      <c r="A8" s="82"/>
      <c r="B8" s="83" t="s">
        <v>42</v>
      </c>
      <c r="C8" s="82"/>
      <c r="D8" s="84" t="s">
        <v>43</v>
      </c>
      <c r="E8" s="85">
        <f>SUM(E9:E12)</f>
        <v>0</v>
      </c>
      <c r="F8" s="85">
        <f>SUM(F9:F11)</f>
        <v>0</v>
      </c>
      <c r="G8" s="85">
        <f>SUM(G9:G11)</f>
        <v>8195.01</v>
      </c>
      <c r="H8" s="77">
        <v>0</v>
      </c>
      <c r="I8" s="77">
        <v>0</v>
      </c>
    </row>
    <row r="9" spans="1:9" s="136" customFormat="1" ht="30" x14ac:dyDescent="0.25">
      <c r="A9" s="78"/>
      <c r="B9" s="79" t="s">
        <v>44</v>
      </c>
      <c r="C9" s="78"/>
      <c r="D9" s="80" t="s">
        <v>45</v>
      </c>
      <c r="E9" s="81"/>
      <c r="F9" s="81"/>
      <c r="G9" s="81">
        <v>1229.25</v>
      </c>
      <c r="H9" s="77">
        <v>0</v>
      </c>
      <c r="I9" s="77">
        <v>0</v>
      </c>
    </row>
    <row r="10" spans="1:9" s="136" customFormat="1" ht="30" x14ac:dyDescent="0.25">
      <c r="A10" s="78"/>
      <c r="B10" s="79" t="s">
        <v>46</v>
      </c>
      <c r="C10" s="78"/>
      <c r="D10" s="80" t="s">
        <v>47</v>
      </c>
      <c r="E10" s="81"/>
      <c r="F10" s="81"/>
      <c r="G10" s="81"/>
      <c r="H10" s="77">
        <v>0</v>
      </c>
      <c r="I10" s="77">
        <v>0</v>
      </c>
    </row>
    <row r="11" spans="1:9" s="136" customFormat="1" ht="45" x14ac:dyDescent="0.25">
      <c r="A11" s="78"/>
      <c r="B11" s="79" t="s">
        <v>48</v>
      </c>
      <c r="C11" s="78"/>
      <c r="D11" s="80" t="s">
        <v>49</v>
      </c>
      <c r="E11" s="81"/>
      <c r="F11" s="81"/>
      <c r="G11" s="81">
        <v>6965.76</v>
      </c>
      <c r="H11" s="77">
        <v>0</v>
      </c>
      <c r="I11" s="77">
        <v>0</v>
      </c>
    </row>
    <row r="12" spans="1:9" s="136" customFormat="1" ht="45" x14ac:dyDescent="0.25">
      <c r="A12" s="78"/>
      <c r="B12" s="79" t="s">
        <v>50</v>
      </c>
      <c r="C12" s="78"/>
      <c r="D12" s="80" t="s">
        <v>51</v>
      </c>
      <c r="E12" s="81"/>
      <c r="F12" s="81"/>
      <c r="G12" s="81"/>
      <c r="H12" s="77">
        <v>0</v>
      </c>
      <c r="I12" s="77">
        <v>0</v>
      </c>
    </row>
    <row r="13" spans="1:9" s="136" customFormat="1" x14ac:dyDescent="0.25">
      <c r="A13" s="86"/>
      <c r="B13" s="86"/>
      <c r="C13" s="87" t="s">
        <v>52</v>
      </c>
      <c r="D13" s="88" t="s">
        <v>53</v>
      </c>
      <c r="E13" s="89">
        <f>SUM(E5)</f>
        <v>787351.95</v>
      </c>
      <c r="F13" s="89">
        <f>SUM(F5)</f>
        <v>831661.61</v>
      </c>
      <c r="G13" s="89">
        <f>SUM(G5)</f>
        <v>859250.31</v>
      </c>
      <c r="H13" s="90">
        <f t="shared" si="0"/>
        <v>109.13166722962966</v>
      </c>
      <c r="I13" s="90">
        <f t="shared" ref="I13:I50" si="3">SUM(G13/F13*100)</f>
        <v>103.31729872682234</v>
      </c>
    </row>
    <row r="14" spans="1:9" s="136" customFormat="1" ht="30" x14ac:dyDescent="0.25">
      <c r="A14" s="73"/>
      <c r="B14" s="74" t="s">
        <v>36</v>
      </c>
      <c r="C14" s="74"/>
      <c r="D14" s="75" t="s">
        <v>37</v>
      </c>
      <c r="E14" s="76">
        <v>0</v>
      </c>
      <c r="F14" s="76">
        <v>95485.15</v>
      </c>
      <c r="G14" s="76">
        <f>G15+G17+G19</f>
        <v>81521.049999999988</v>
      </c>
      <c r="H14" s="77">
        <v>0</v>
      </c>
      <c r="I14" s="77">
        <f t="shared" si="3"/>
        <v>85.375631708176599</v>
      </c>
    </row>
    <row r="15" spans="1:9" s="136" customFormat="1" ht="30" x14ac:dyDescent="0.25">
      <c r="A15" s="73"/>
      <c r="B15" s="74" t="s">
        <v>38</v>
      </c>
      <c r="C15" s="74"/>
      <c r="D15" s="75" t="s">
        <v>39</v>
      </c>
      <c r="E15" s="76">
        <f>SUM(E16)</f>
        <v>0</v>
      </c>
      <c r="F15" s="76">
        <f>SUM(F16:F16)</f>
        <v>0</v>
      </c>
      <c r="G15" s="76">
        <f t="shared" ref="G15:G17" si="4">SUM(G16)</f>
        <v>2590.84</v>
      </c>
      <c r="H15" s="77">
        <v>0</v>
      </c>
      <c r="I15" s="77">
        <v>0</v>
      </c>
    </row>
    <row r="16" spans="1:9" s="136" customFormat="1" ht="45" x14ac:dyDescent="0.25">
      <c r="A16" s="78"/>
      <c r="B16" s="79" t="s">
        <v>40</v>
      </c>
      <c r="C16" s="78"/>
      <c r="D16" s="80" t="s">
        <v>41</v>
      </c>
      <c r="E16" s="81">
        <v>0</v>
      </c>
      <c r="F16" s="81">
        <v>0</v>
      </c>
      <c r="G16" s="81">
        <v>2590.84</v>
      </c>
      <c r="H16" s="77">
        <v>0</v>
      </c>
      <c r="I16" s="77">
        <v>0</v>
      </c>
    </row>
    <row r="17" spans="1:9" s="136" customFormat="1" ht="30" x14ac:dyDescent="0.25">
      <c r="A17" s="78"/>
      <c r="B17" s="74" t="s">
        <v>54</v>
      </c>
      <c r="C17" s="74"/>
      <c r="D17" s="75" t="s">
        <v>55</v>
      </c>
      <c r="E17" s="76">
        <f>SUM(E18)</f>
        <v>198351.05</v>
      </c>
      <c r="F17" s="76">
        <f>SUM(F18:F18)</f>
        <v>0</v>
      </c>
      <c r="G17" s="76">
        <f t="shared" si="4"/>
        <v>32491.75</v>
      </c>
      <c r="H17" s="77">
        <f>SUM(G17/E17*100)</f>
        <v>16.380931686522455</v>
      </c>
      <c r="I17" s="77">
        <v>0</v>
      </c>
    </row>
    <row r="18" spans="1:9" s="136" customFormat="1" ht="30" x14ac:dyDescent="0.25">
      <c r="A18" s="78"/>
      <c r="B18" s="79" t="s">
        <v>56</v>
      </c>
      <c r="C18" s="78"/>
      <c r="D18" s="80" t="s">
        <v>57</v>
      </c>
      <c r="E18" s="81">
        <v>198351.05</v>
      </c>
      <c r="F18" s="81"/>
      <c r="G18" s="81">
        <v>32491.75</v>
      </c>
      <c r="H18" s="77">
        <f>SUM(G18/E18*100)</f>
        <v>16.380931686522455</v>
      </c>
      <c r="I18" s="77">
        <v>0</v>
      </c>
    </row>
    <row r="19" spans="1:9" s="136" customFormat="1" ht="30" x14ac:dyDescent="0.25">
      <c r="A19" s="82"/>
      <c r="B19" s="83" t="s">
        <v>42</v>
      </c>
      <c r="C19" s="82"/>
      <c r="D19" s="84" t="s">
        <v>43</v>
      </c>
      <c r="E19" s="85">
        <f>SUM(E20:E23)</f>
        <v>0</v>
      </c>
      <c r="F19" s="85">
        <f>SUM(F20:F22)</f>
        <v>0</v>
      </c>
      <c r="G19" s="85">
        <f>SUM(G20:G22)</f>
        <v>46438.46</v>
      </c>
      <c r="H19" s="77">
        <v>0</v>
      </c>
      <c r="I19" s="77">
        <v>0</v>
      </c>
    </row>
    <row r="20" spans="1:9" s="136" customFormat="1" ht="30" x14ac:dyDescent="0.25">
      <c r="A20" s="78"/>
      <c r="B20" s="79" t="s">
        <v>44</v>
      </c>
      <c r="C20" s="78"/>
      <c r="D20" s="80" t="s">
        <v>45</v>
      </c>
      <c r="E20" s="81"/>
      <c r="F20" s="81"/>
      <c r="G20" s="81">
        <v>6965.78</v>
      </c>
      <c r="H20" s="77">
        <v>0</v>
      </c>
      <c r="I20" s="77">
        <v>0</v>
      </c>
    </row>
    <row r="21" spans="1:9" s="136" customFormat="1" ht="30" x14ac:dyDescent="0.25">
      <c r="A21" s="78"/>
      <c r="B21" s="79" t="s">
        <v>46</v>
      </c>
      <c r="C21" s="78"/>
      <c r="D21" s="80" t="s">
        <v>47</v>
      </c>
      <c r="E21" s="81"/>
      <c r="F21" s="81"/>
      <c r="G21" s="81"/>
      <c r="H21" s="77">
        <v>0</v>
      </c>
      <c r="I21" s="77">
        <v>0</v>
      </c>
    </row>
    <row r="22" spans="1:9" s="136" customFormat="1" ht="45" x14ac:dyDescent="0.25">
      <c r="A22" s="78"/>
      <c r="B22" s="79" t="s">
        <v>48</v>
      </c>
      <c r="C22" s="78"/>
      <c r="D22" s="80" t="s">
        <v>49</v>
      </c>
      <c r="E22" s="81"/>
      <c r="F22" s="81"/>
      <c r="G22" s="81">
        <v>39472.68</v>
      </c>
      <c r="H22" s="77">
        <v>0</v>
      </c>
      <c r="I22" s="77">
        <v>0</v>
      </c>
    </row>
    <row r="23" spans="1:9" s="136" customFormat="1" ht="45" x14ac:dyDescent="0.25">
      <c r="A23" s="78"/>
      <c r="B23" s="79" t="s">
        <v>50</v>
      </c>
      <c r="C23" s="78"/>
      <c r="D23" s="80" t="s">
        <v>51</v>
      </c>
      <c r="E23" s="81"/>
      <c r="F23" s="81"/>
      <c r="G23" s="81"/>
      <c r="H23" s="77">
        <v>0</v>
      </c>
      <c r="I23" s="77">
        <v>0</v>
      </c>
    </row>
    <row r="24" spans="1:9" s="136" customFormat="1" x14ac:dyDescent="0.25">
      <c r="A24" s="86"/>
      <c r="B24" s="86"/>
      <c r="C24" s="91" t="s">
        <v>58</v>
      </c>
      <c r="D24" s="88" t="s">
        <v>59</v>
      </c>
      <c r="E24" s="89">
        <f>E17+E19</f>
        <v>198351.05</v>
      </c>
      <c r="F24" s="89">
        <f>F14</f>
        <v>95485.15</v>
      </c>
      <c r="G24" s="89">
        <f>G14</f>
        <v>81521.049999999988</v>
      </c>
      <c r="H24" s="90">
        <f t="shared" ref="H24:H25" si="5">SUM(G24/E24*100)</f>
        <v>41.09937910588323</v>
      </c>
      <c r="I24" s="90">
        <f t="shared" si="3"/>
        <v>85.375631708176599</v>
      </c>
    </row>
    <row r="25" spans="1:9" s="136" customFormat="1" x14ac:dyDescent="0.25">
      <c r="A25" s="86"/>
      <c r="B25" s="86"/>
      <c r="C25" s="92">
        <v>5</v>
      </c>
      <c r="D25" s="88" t="s">
        <v>60</v>
      </c>
      <c r="E25" s="89">
        <f>E13+E24</f>
        <v>985703</v>
      </c>
      <c r="F25" s="89">
        <f>F13+F24</f>
        <v>927146.76</v>
      </c>
      <c r="G25" s="89">
        <f>G13+G24</f>
        <v>940771.3600000001</v>
      </c>
      <c r="H25" s="90">
        <f t="shared" si="5"/>
        <v>95.441665491532447</v>
      </c>
      <c r="I25" s="90">
        <f t="shared" si="3"/>
        <v>101.46951923770948</v>
      </c>
    </row>
    <row r="26" spans="1:9" s="136" customFormat="1" ht="45" x14ac:dyDescent="0.25">
      <c r="A26" s="73"/>
      <c r="B26" s="93">
        <v>65</v>
      </c>
      <c r="C26" s="93"/>
      <c r="D26" s="94" t="s">
        <v>61</v>
      </c>
      <c r="E26" s="76">
        <f>SUM(E27)</f>
        <v>1073.72</v>
      </c>
      <c r="F26" s="76">
        <v>3300</v>
      </c>
      <c r="G26" s="76">
        <f>G27</f>
        <v>3250.62</v>
      </c>
      <c r="H26" s="77">
        <f t="shared" si="0"/>
        <v>302.74373207167599</v>
      </c>
      <c r="I26" s="77">
        <f t="shared" si="3"/>
        <v>98.50363636363636</v>
      </c>
    </row>
    <row r="27" spans="1:9" s="136" customFormat="1" x14ac:dyDescent="0.25">
      <c r="A27" s="73"/>
      <c r="B27" s="93">
        <v>652</v>
      </c>
      <c r="C27" s="93"/>
      <c r="D27" s="94" t="s">
        <v>62</v>
      </c>
      <c r="E27" s="76">
        <f>SUM(E28)</f>
        <v>1073.72</v>
      </c>
      <c r="F27" s="76"/>
      <c r="G27" s="76">
        <f t="shared" ref="G27" si="6">SUM(G28)</f>
        <v>3250.62</v>
      </c>
      <c r="H27" s="77">
        <f t="shared" si="0"/>
        <v>302.74373207167599</v>
      </c>
      <c r="I27" s="77" t="e">
        <f t="shared" si="3"/>
        <v>#DIV/0!</v>
      </c>
    </row>
    <row r="28" spans="1:9" s="136" customFormat="1" x14ac:dyDescent="0.25">
      <c r="A28" s="78"/>
      <c r="B28" s="95">
        <v>6526</v>
      </c>
      <c r="C28" s="95"/>
      <c r="D28" s="96" t="s">
        <v>63</v>
      </c>
      <c r="E28" s="81">
        <v>1073.72</v>
      </c>
      <c r="F28" s="81"/>
      <c r="G28" s="81">
        <v>3250.62</v>
      </c>
      <c r="H28" s="77"/>
      <c r="I28" s="77"/>
    </row>
    <row r="29" spans="1:9" s="136" customFormat="1" x14ac:dyDescent="0.25">
      <c r="A29" s="86"/>
      <c r="B29" s="86"/>
      <c r="C29" s="87" t="s">
        <v>64</v>
      </c>
      <c r="D29" s="88" t="s">
        <v>65</v>
      </c>
      <c r="E29" s="89">
        <f>SUM(E26)</f>
        <v>1073.72</v>
      </c>
      <c r="F29" s="89">
        <f>F26</f>
        <v>3300</v>
      </c>
      <c r="G29" s="89">
        <f t="shared" ref="G29" si="7">SUM(G26)</f>
        <v>3250.62</v>
      </c>
      <c r="H29" s="90">
        <f t="shared" si="0"/>
        <v>302.74373207167599</v>
      </c>
      <c r="I29" s="90">
        <f t="shared" si="3"/>
        <v>98.50363636363636</v>
      </c>
    </row>
    <row r="30" spans="1:9" s="136" customFormat="1" x14ac:dyDescent="0.25">
      <c r="A30" s="73"/>
      <c r="B30" s="74" t="s">
        <v>66</v>
      </c>
      <c r="C30" s="74"/>
      <c r="D30" s="75" t="s">
        <v>67</v>
      </c>
      <c r="E30" s="76">
        <f>SUM(E31)</f>
        <v>92.899999999999991</v>
      </c>
      <c r="F30" s="76">
        <v>2</v>
      </c>
      <c r="G30" s="76">
        <f>G31</f>
        <v>0.11</v>
      </c>
      <c r="H30" s="77">
        <f t="shared" ref="H30" si="8">SUM(G30/E30*100)</f>
        <v>0.11840688912809474</v>
      </c>
      <c r="I30" s="77">
        <f t="shared" si="3"/>
        <v>5.5</v>
      </c>
    </row>
    <row r="31" spans="1:9" s="136" customFormat="1" x14ac:dyDescent="0.25">
      <c r="A31" s="73"/>
      <c r="B31" s="74" t="s">
        <v>68</v>
      </c>
      <c r="C31" s="74"/>
      <c r="D31" s="75" t="s">
        <v>69</v>
      </c>
      <c r="E31" s="76">
        <f>SUM(E32:E33)</f>
        <v>92.899999999999991</v>
      </c>
      <c r="F31" s="76">
        <f>SUM(F32:F33)</f>
        <v>0</v>
      </c>
      <c r="G31" s="76">
        <f>G32+G33</f>
        <v>0.11</v>
      </c>
      <c r="H31" s="77">
        <f>SUM(G31/E31*100)</f>
        <v>0.11840688912809474</v>
      </c>
      <c r="I31" s="77">
        <v>0</v>
      </c>
    </row>
    <row r="32" spans="1:9" s="136" customFormat="1" ht="30" x14ac:dyDescent="0.25">
      <c r="A32" s="78"/>
      <c r="B32" s="79" t="s">
        <v>70</v>
      </c>
      <c r="C32" s="78"/>
      <c r="D32" s="80" t="s">
        <v>71</v>
      </c>
      <c r="E32" s="81">
        <v>1.21</v>
      </c>
      <c r="F32" s="81"/>
      <c r="G32" s="81">
        <v>0.08</v>
      </c>
      <c r="H32" s="77">
        <f t="shared" ref="H32:H33" si="9">SUM(G32/E32*100)</f>
        <v>6.6115702479338845</v>
      </c>
      <c r="I32" s="77">
        <v>0</v>
      </c>
    </row>
    <row r="33" spans="1:9" s="136" customFormat="1" x14ac:dyDescent="0.25">
      <c r="A33" s="78"/>
      <c r="B33" s="79" t="s">
        <v>72</v>
      </c>
      <c r="C33" s="78"/>
      <c r="D33" s="80" t="s">
        <v>73</v>
      </c>
      <c r="E33" s="81">
        <v>91.69</v>
      </c>
      <c r="F33" s="81"/>
      <c r="G33" s="81">
        <v>0.03</v>
      </c>
      <c r="H33" s="77">
        <f t="shared" si="9"/>
        <v>3.2718944268731599E-2</v>
      </c>
      <c r="I33" s="77">
        <v>0</v>
      </c>
    </row>
    <row r="34" spans="1:9" s="136" customFormat="1" ht="30" x14ac:dyDescent="0.25">
      <c r="A34" s="78"/>
      <c r="B34" s="74" t="s">
        <v>74</v>
      </c>
      <c r="C34" s="73"/>
      <c r="D34" s="75" t="s">
        <v>75</v>
      </c>
      <c r="E34" s="76">
        <f>SUM(E35)</f>
        <v>34345.47</v>
      </c>
      <c r="F34" s="76">
        <v>26018.25</v>
      </c>
      <c r="G34" s="76">
        <f t="shared" ref="G34" si="10">SUM(G35)</f>
        <v>26116</v>
      </c>
      <c r="H34" s="77">
        <f t="shared" ref="H34:H40" si="11">SUM(G34/E34*100)</f>
        <v>76.039139950625227</v>
      </c>
      <c r="I34" s="77">
        <f t="shared" si="3"/>
        <v>100.37569782748648</v>
      </c>
    </row>
    <row r="35" spans="1:9" s="136" customFormat="1" ht="30" x14ac:dyDescent="0.25">
      <c r="A35" s="82"/>
      <c r="B35" s="83" t="s">
        <v>76</v>
      </c>
      <c r="C35" s="82"/>
      <c r="D35" s="84" t="s">
        <v>77</v>
      </c>
      <c r="E35" s="85">
        <f>SUM(E36:E37)</f>
        <v>34345.47</v>
      </c>
      <c r="F35" s="85">
        <f>SUM(F36:F37)</f>
        <v>0</v>
      </c>
      <c r="G35" s="85">
        <f>SUM(G36:G37)</f>
        <v>26116</v>
      </c>
      <c r="H35" s="77">
        <f t="shared" si="11"/>
        <v>76.039139950625227</v>
      </c>
      <c r="I35" s="77">
        <v>0</v>
      </c>
    </row>
    <row r="36" spans="1:9" s="136" customFormat="1" x14ac:dyDescent="0.25">
      <c r="A36" s="78"/>
      <c r="B36" s="79" t="s">
        <v>78</v>
      </c>
      <c r="C36" s="78"/>
      <c r="D36" s="80" t="s">
        <v>79</v>
      </c>
      <c r="E36" s="81">
        <v>34345.47</v>
      </c>
      <c r="F36" s="81"/>
      <c r="G36" s="81">
        <v>891</v>
      </c>
      <c r="H36" s="77">
        <f t="shared" ref="H36" si="12">SUM(G36/E36*100)</f>
        <v>2.5942285838569101</v>
      </c>
      <c r="I36" s="77">
        <v>0</v>
      </c>
    </row>
    <row r="37" spans="1:9" s="136" customFormat="1" x14ac:dyDescent="0.25">
      <c r="A37" s="78"/>
      <c r="B37" s="79" t="s">
        <v>80</v>
      </c>
      <c r="C37" s="78"/>
      <c r="D37" s="80" t="s">
        <v>81</v>
      </c>
      <c r="E37" s="81"/>
      <c r="F37" s="81"/>
      <c r="G37" s="81">
        <v>25225</v>
      </c>
      <c r="H37" s="77">
        <v>0</v>
      </c>
      <c r="I37" s="77">
        <v>0</v>
      </c>
    </row>
    <row r="38" spans="1:9" s="136" customFormat="1" x14ac:dyDescent="0.25">
      <c r="A38" s="78"/>
      <c r="B38" s="74" t="s">
        <v>82</v>
      </c>
      <c r="C38" s="73"/>
      <c r="D38" s="75" t="s">
        <v>83</v>
      </c>
      <c r="E38" s="76">
        <f>SUM(E39)</f>
        <v>1208.44</v>
      </c>
      <c r="F38" s="76">
        <v>0</v>
      </c>
      <c r="G38" s="76">
        <f t="shared" ref="G38" si="13">SUM(G39)</f>
        <v>0</v>
      </c>
      <c r="H38" s="77">
        <f t="shared" si="11"/>
        <v>0</v>
      </c>
      <c r="I38" s="77">
        <v>0</v>
      </c>
    </row>
    <row r="39" spans="1:9" s="136" customFormat="1" x14ac:dyDescent="0.25">
      <c r="A39" s="82"/>
      <c r="B39" s="83" t="s">
        <v>84</v>
      </c>
      <c r="C39" s="82"/>
      <c r="D39" s="84" t="s">
        <v>85</v>
      </c>
      <c r="E39" s="85">
        <f>SUM(E40)</f>
        <v>1208.44</v>
      </c>
      <c r="F39" s="85">
        <v>0</v>
      </c>
      <c r="G39" s="85">
        <v>0</v>
      </c>
      <c r="H39" s="77">
        <f t="shared" si="11"/>
        <v>0</v>
      </c>
      <c r="I39" s="77">
        <v>0</v>
      </c>
    </row>
    <row r="40" spans="1:9" s="136" customFormat="1" x14ac:dyDescent="0.25">
      <c r="A40" s="78"/>
      <c r="B40" s="79" t="s">
        <v>86</v>
      </c>
      <c r="C40" s="78"/>
      <c r="D40" s="80" t="s">
        <v>85</v>
      </c>
      <c r="E40" s="81">
        <v>1208.44</v>
      </c>
      <c r="F40" s="81">
        <v>0</v>
      </c>
      <c r="G40" s="81">
        <v>0</v>
      </c>
      <c r="H40" s="77">
        <f t="shared" si="11"/>
        <v>0</v>
      </c>
      <c r="I40" s="77">
        <v>0</v>
      </c>
    </row>
    <row r="41" spans="1:9" s="136" customFormat="1" x14ac:dyDescent="0.25">
      <c r="A41" s="86"/>
      <c r="B41" s="86"/>
      <c r="C41" s="87" t="s">
        <v>87</v>
      </c>
      <c r="D41" s="88" t="s">
        <v>88</v>
      </c>
      <c r="E41" s="89">
        <f>E30+E34+E38</f>
        <v>35646.810000000005</v>
      </c>
      <c r="F41" s="89">
        <f>F30+F34</f>
        <v>26020.25</v>
      </c>
      <c r="G41" s="89">
        <f>G30+G34</f>
        <v>26116.11</v>
      </c>
      <c r="H41" s="90">
        <f t="shared" si="0"/>
        <v>73.26352624540597</v>
      </c>
      <c r="I41" s="90">
        <f t="shared" si="3"/>
        <v>100.36840537658169</v>
      </c>
    </row>
    <row r="42" spans="1:9" s="136" customFormat="1" ht="30" x14ac:dyDescent="0.25">
      <c r="A42" s="78"/>
      <c r="B42" s="74" t="s">
        <v>74</v>
      </c>
      <c r="C42" s="73"/>
      <c r="D42" s="75" t="s">
        <v>75</v>
      </c>
      <c r="E42" s="76">
        <f>SUM(E43)</f>
        <v>0</v>
      </c>
      <c r="F42" s="76">
        <v>6766</v>
      </c>
      <c r="G42" s="76">
        <f t="shared" ref="G42" si="14">SUM(G43)</f>
        <v>0</v>
      </c>
      <c r="H42" s="77">
        <v>0</v>
      </c>
      <c r="I42" s="77">
        <f t="shared" ref="I42" si="15">SUM(G42/F42*100)</f>
        <v>0</v>
      </c>
    </row>
    <row r="43" spans="1:9" s="136" customFormat="1" ht="45" x14ac:dyDescent="0.25">
      <c r="A43" s="97"/>
      <c r="B43" s="97">
        <v>663</v>
      </c>
      <c r="C43" s="97"/>
      <c r="D43" s="98" t="s">
        <v>89</v>
      </c>
      <c r="E43" s="77">
        <v>0</v>
      </c>
      <c r="F43" s="77"/>
      <c r="G43" s="77">
        <f t="shared" ref="G43" si="16">SUM(G44)</f>
        <v>0</v>
      </c>
      <c r="H43" s="77">
        <v>0</v>
      </c>
      <c r="I43" s="77">
        <v>0</v>
      </c>
    </row>
    <row r="44" spans="1:9" s="136" customFormat="1" x14ac:dyDescent="0.25">
      <c r="A44" s="99"/>
      <c r="B44" s="79">
        <v>6631</v>
      </c>
      <c r="C44" s="100"/>
      <c r="D44" s="101" t="s">
        <v>90</v>
      </c>
      <c r="E44" s="102">
        <v>0</v>
      </c>
      <c r="F44" s="102">
        <v>0</v>
      </c>
      <c r="G44" s="102">
        <v>0</v>
      </c>
      <c r="H44" s="77">
        <v>0</v>
      </c>
      <c r="I44" s="77">
        <v>0</v>
      </c>
    </row>
    <row r="45" spans="1:9" s="136" customFormat="1" x14ac:dyDescent="0.25">
      <c r="A45" s="86"/>
      <c r="B45" s="86"/>
      <c r="C45" s="87" t="s">
        <v>91</v>
      </c>
      <c r="D45" s="88" t="s">
        <v>92</v>
      </c>
      <c r="E45" s="89">
        <f>E43</f>
        <v>0</v>
      </c>
      <c r="F45" s="89">
        <f>SUM(F42)</f>
        <v>6766</v>
      </c>
      <c r="G45" s="89">
        <f t="shared" ref="G45" si="17">G43</f>
        <v>0</v>
      </c>
      <c r="H45" s="90">
        <v>0</v>
      </c>
      <c r="I45" s="90">
        <f t="shared" si="3"/>
        <v>0</v>
      </c>
    </row>
    <row r="46" spans="1:9" s="136" customFormat="1" ht="30" x14ac:dyDescent="0.25">
      <c r="A46" s="73"/>
      <c r="B46" s="74">
        <v>67</v>
      </c>
      <c r="C46" s="74"/>
      <c r="D46" s="75" t="s">
        <v>93</v>
      </c>
      <c r="E46" s="76">
        <f>SUM(E47)</f>
        <v>137655.31</v>
      </c>
      <c r="F46" s="76">
        <v>140854.57999999999</v>
      </c>
      <c r="G46" s="76">
        <f t="shared" ref="G46" si="18">SUM(G47)</f>
        <v>161125.95000000001</v>
      </c>
      <c r="H46" s="77">
        <f t="shared" si="0"/>
        <v>117.05029758750318</v>
      </c>
      <c r="I46" s="77">
        <v>0</v>
      </c>
    </row>
    <row r="47" spans="1:9" s="136" customFormat="1" ht="45" x14ac:dyDescent="0.25">
      <c r="A47" s="73"/>
      <c r="B47" s="74" t="s">
        <v>94</v>
      </c>
      <c r="C47" s="74"/>
      <c r="D47" s="75" t="s">
        <v>95</v>
      </c>
      <c r="E47" s="76">
        <f>SUM(E48:E48)</f>
        <v>137655.31</v>
      </c>
      <c r="F47" s="76">
        <v>0</v>
      </c>
      <c r="G47" s="76">
        <f>SUM(G48:G48)</f>
        <v>161125.95000000001</v>
      </c>
      <c r="H47" s="77">
        <f t="shared" si="0"/>
        <v>117.05029758750318</v>
      </c>
      <c r="I47" s="77">
        <v>0</v>
      </c>
    </row>
    <row r="48" spans="1:9" s="136" customFormat="1" ht="30" x14ac:dyDescent="0.25">
      <c r="A48" s="78"/>
      <c r="B48" s="79" t="s">
        <v>96</v>
      </c>
      <c r="C48" s="79"/>
      <c r="D48" s="80" t="s">
        <v>97</v>
      </c>
      <c r="E48" s="81">
        <v>137655.31</v>
      </c>
      <c r="F48" s="81"/>
      <c r="G48" s="81">
        <v>161125.95000000001</v>
      </c>
      <c r="H48" s="77">
        <f>SUM(G48/E48*100)</f>
        <v>117.05029758750318</v>
      </c>
      <c r="I48" s="77">
        <v>0</v>
      </c>
    </row>
    <row r="49" spans="1:9" s="136" customFormat="1" x14ac:dyDescent="0.25">
      <c r="A49" s="86"/>
      <c r="B49" s="86"/>
      <c r="C49" s="87" t="s">
        <v>98</v>
      </c>
      <c r="D49" s="88" t="s">
        <v>99</v>
      </c>
      <c r="E49" s="89">
        <f>SUM(E46)</f>
        <v>137655.31</v>
      </c>
      <c r="F49" s="89">
        <f>SUM(F46)</f>
        <v>140854.57999999999</v>
      </c>
      <c r="G49" s="89">
        <f>SUM(G46)</f>
        <v>161125.95000000001</v>
      </c>
      <c r="H49" s="90">
        <f t="shared" si="0"/>
        <v>117.05029758750318</v>
      </c>
      <c r="I49" s="90">
        <v>0</v>
      </c>
    </row>
    <row r="50" spans="1:9" s="107" customFormat="1" x14ac:dyDescent="0.25">
      <c r="A50" s="130" t="s">
        <v>100</v>
      </c>
      <c r="B50" s="130"/>
      <c r="C50" s="130"/>
      <c r="D50" s="130"/>
      <c r="E50" s="131">
        <f>E49+E45+E41+E29+E25</f>
        <v>1160078.8400000001</v>
      </c>
      <c r="F50" s="131">
        <f>F4</f>
        <v>1104087.5900000001</v>
      </c>
      <c r="G50" s="131">
        <f>G4</f>
        <v>1131264.04</v>
      </c>
      <c r="H50" s="123">
        <f t="shared" si="0"/>
        <v>97.516134334456098</v>
      </c>
      <c r="I50" s="123">
        <f t="shared" si="3"/>
        <v>102.4614396761764</v>
      </c>
    </row>
    <row r="51" spans="1:9" x14ac:dyDescent="0.25">
      <c r="A51" s="54"/>
      <c r="B51" s="54"/>
      <c r="C51" s="54"/>
      <c r="D51" s="54"/>
      <c r="E51" s="55"/>
      <c r="F51" s="55"/>
      <c r="G51" s="55"/>
      <c r="H51" s="56"/>
      <c r="I51" s="56"/>
    </row>
    <row r="52" spans="1:9" x14ac:dyDescent="0.25">
      <c r="A52" s="57"/>
      <c r="B52" s="58"/>
      <c r="C52" s="58"/>
      <c r="D52" s="58"/>
      <c r="E52" s="58"/>
      <c r="F52" s="58"/>
      <c r="G52" s="58"/>
      <c r="H52" s="58"/>
      <c r="I52" s="58"/>
    </row>
    <row r="53" spans="1:9" x14ac:dyDescent="0.25">
      <c r="A53" s="54"/>
      <c r="B53" s="54"/>
      <c r="C53" s="54"/>
      <c r="D53" s="54"/>
      <c r="E53" s="55"/>
      <c r="F53" s="55"/>
      <c r="G53" s="55"/>
      <c r="H53" s="56"/>
      <c r="I53" s="56"/>
    </row>
    <row r="54" spans="1:9" x14ac:dyDescent="0.25">
      <c r="A54" s="59"/>
      <c r="B54" s="54"/>
      <c r="C54" s="54"/>
      <c r="D54" s="54"/>
      <c r="E54" s="54"/>
      <c r="F54" s="54"/>
      <c r="G54" s="54"/>
      <c r="H54" s="56"/>
      <c r="I54" s="56"/>
    </row>
    <row r="55" spans="1:9" ht="15.75" x14ac:dyDescent="0.25">
      <c r="A55" s="60" t="s">
        <v>101</v>
      </c>
      <c r="B55" s="61"/>
      <c r="C55" s="61"/>
      <c r="D55" s="61"/>
      <c r="E55" s="61"/>
      <c r="F55" s="61"/>
      <c r="G55" s="61"/>
      <c r="H55" s="61"/>
      <c r="I55" s="61"/>
    </row>
    <row r="56" spans="1:9" ht="60" x14ac:dyDescent="0.25">
      <c r="A56" s="47" t="s">
        <v>25</v>
      </c>
      <c r="B56" s="47" t="s">
        <v>26</v>
      </c>
      <c r="C56" s="47" t="s">
        <v>27</v>
      </c>
      <c r="D56" s="48" t="s">
        <v>28</v>
      </c>
      <c r="E56" s="4" t="s">
        <v>193</v>
      </c>
      <c r="F56" s="4" t="s">
        <v>20</v>
      </c>
      <c r="G56" s="4" t="s">
        <v>22</v>
      </c>
      <c r="H56" s="4" t="s">
        <v>21</v>
      </c>
      <c r="I56" s="4" t="s">
        <v>21</v>
      </c>
    </row>
    <row r="57" spans="1:9" x14ac:dyDescent="0.25">
      <c r="A57" s="49">
        <v>1</v>
      </c>
      <c r="B57" s="49"/>
      <c r="C57" s="49"/>
      <c r="D57" s="49"/>
      <c r="E57" s="50">
        <v>2</v>
      </c>
      <c r="F57" s="51">
        <v>3</v>
      </c>
      <c r="G57" s="51">
        <v>4</v>
      </c>
      <c r="H57" s="50" t="s">
        <v>33</v>
      </c>
      <c r="I57" s="52" t="s">
        <v>34</v>
      </c>
    </row>
    <row r="58" spans="1:9" x14ac:dyDescent="0.25">
      <c r="A58" s="62">
        <v>3</v>
      </c>
      <c r="B58" s="62"/>
      <c r="C58" s="63"/>
      <c r="D58" s="64" t="s">
        <v>102</v>
      </c>
      <c r="E58" s="65">
        <f>E59+E61+E63+E65+E67</f>
        <v>1099999.76</v>
      </c>
      <c r="F58" s="65">
        <f>F59+F61+F63+F65+F67</f>
        <v>1225071.9099999999</v>
      </c>
      <c r="G58" s="65">
        <f>G59+G61+G63+G65</f>
        <v>1053582.1299999999</v>
      </c>
      <c r="H58" s="66">
        <f t="shared" ref="H58:H66" si="19">SUM(G58/E58*100)</f>
        <v>95.780214533864978</v>
      </c>
      <c r="I58" s="66">
        <f t="shared" ref="I58:I66" si="20">SUM(G58/F58*100)</f>
        <v>86.001656017074126</v>
      </c>
    </row>
    <row r="59" spans="1:9" x14ac:dyDescent="0.25">
      <c r="A59" s="67"/>
      <c r="B59" s="226" t="s">
        <v>241</v>
      </c>
      <c r="C59" s="67"/>
      <c r="D59" s="68" t="s">
        <v>227</v>
      </c>
      <c r="E59" s="69">
        <f>SUM(E60)</f>
        <v>0</v>
      </c>
      <c r="F59" s="69">
        <f>SUM(F60)</f>
        <v>663.6</v>
      </c>
      <c r="G59" s="69">
        <f>SUM(G60)</f>
        <v>663.6</v>
      </c>
      <c r="H59" s="70">
        <v>0</v>
      </c>
      <c r="I59" s="70">
        <f t="shared" si="20"/>
        <v>100</v>
      </c>
    </row>
    <row r="60" spans="1:9" s="228" customFormat="1" x14ac:dyDescent="0.25">
      <c r="A60" s="236"/>
      <c r="B60" s="237"/>
      <c r="C60" s="238" t="s">
        <v>98</v>
      </c>
      <c r="D60" s="239" t="s">
        <v>114</v>
      </c>
      <c r="E60" s="240"/>
      <c r="F60" s="240">
        <v>663.6</v>
      </c>
      <c r="G60" s="240">
        <v>663.6</v>
      </c>
      <c r="H60" s="227">
        <v>0</v>
      </c>
      <c r="I60" s="227">
        <f t="shared" si="20"/>
        <v>100</v>
      </c>
    </row>
    <row r="61" spans="1:9" x14ac:dyDescent="0.25">
      <c r="A61" s="67"/>
      <c r="B61" s="226" t="s">
        <v>235</v>
      </c>
      <c r="C61" s="67"/>
      <c r="D61" s="68" t="s">
        <v>236</v>
      </c>
      <c r="E61" s="69">
        <f>SUM(E62)</f>
        <v>57295.75</v>
      </c>
      <c r="F61" s="69">
        <f>SUM(F62)</f>
        <v>26020.25</v>
      </c>
      <c r="G61" s="69">
        <f>SUM(G62)</f>
        <v>55142.95</v>
      </c>
      <c r="H61" s="70">
        <f t="shared" si="19"/>
        <v>96.242653250895572</v>
      </c>
      <c r="I61" s="70">
        <v>0</v>
      </c>
    </row>
    <row r="62" spans="1:9" s="231" customFormat="1" x14ac:dyDescent="0.25">
      <c r="A62" s="232"/>
      <c r="B62" s="233"/>
      <c r="C62" s="234" t="s">
        <v>160</v>
      </c>
      <c r="D62" s="234" t="s">
        <v>161</v>
      </c>
      <c r="E62" s="235">
        <v>57295.75</v>
      </c>
      <c r="F62" s="235">
        <f>13553.91+12466.34</f>
        <v>26020.25</v>
      </c>
      <c r="G62" s="235">
        <v>55142.95</v>
      </c>
      <c r="H62" s="229">
        <f t="shared" si="19"/>
        <v>96.242653250895572</v>
      </c>
      <c r="I62" s="230">
        <f t="shared" si="20"/>
        <v>211.92321365090646</v>
      </c>
    </row>
    <row r="63" spans="1:9" s="107" customFormat="1" x14ac:dyDescent="0.25">
      <c r="A63" s="111"/>
      <c r="B63" s="226" t="s">
        <v>237</v>
      </c>
      <c r="C63" s="111"/>
      <c r="D63" s="112" t="s">
        <v>238</v>
      </c>
      <c r="E63" s="113">
        <f>SUM(E64)</f>
        <v>142140.14000000001</v>
      </c>
      <c r="F63" s="113">
        <f>SUM(F64)</f>
        <v>147989.03</v>
      </c>
      <c r="G63" s="113">
        <f>SUM(G64)</f>
        <v>143526.82</v>
      </c>
      <c r="H63" s="106">
        <v>0</v>
      </c>
      <c r="I63" s="106">
        <v>0</v>
      </c>
    </row>
    <row r="64" spans="1:9" s="231" customFormat="1" x14ac:dyDescent="0.25">
      <c r="A64" s="232"/>
      <c r="B64" s="233"/>
      <c r="C64" s="234" t="s">
        <v>166</v>
      </c>
      <c r="D64" s="234" t="s">
        <v>167</v>
      </c>
      <c r="E64" s="235">
        <v>142140.14000000001</v>
      </c>
      <c r="F64" s="235">
        <f>111198.43+36790.6</f>
        <v>147989.03</v>
      </c>
      <c r="G64" s="235">
        <v>143526.82</v>
      </c>
      <c r="H64" s="229">
        <f t="shared" si="19"/>
        <v>100.97557241747475</v>
      </c>
      <c r="I64" s="230">
        <f t="shared" si="20"/>
        <v>96.984769749487526</v>
      </c>
    </row>
    <row r="65" spans="1:9" s="107" customFormat="1" x14ac:dyDescent="0.25">
      <c r="A65" s="111"/>
      <c r="B65" s="226" t="s">
        <v>239</v>
      </c>
      <c r="C65" s="111"/>
      <c r="D65" s="112" t="s">
        <v>60</v>
      </c>
      <c r="E65" s="113">
        <f>SUM(E66)</f>
        <v>900563.87</v>
      </c>
      <c r="F65" s="113">
        <f>SUM(F66)</f>
        <v>1042956.14</v>
      </c>
      <c r="G65" s="113">
        <f>SUM(G66)</f>
        <v>854248.76</v>
      </c>
      <c r="H65" s="106">
        <f t="shared" ref="H65" si="21">SUM(G65/E65*100)</f>
        <v>94.857098808549807</v>
      </c>
      <c r="I65" s="106">
        <f t="shared" si="20"/>
        <v>81.906489375478429</v>
      </c>
    </row>
    <row r="66" spans="1:9" s="231" customFormat="1" x14ac:dyDescent="0.25">
      <c r="A66" s="232"/>
      <c r="B66" s="233"/>
      <c r="C66" s="234">
        <v>52</v>
      </c>
      <c r="D66" s="234" t="s">
        <v>60</v>
      </c>
      <c r="E66" s="235">
        <v>900563.87</v>
      </c>
      <c r="F66" s="235">
        <f>82923.7+347.88+45415.04+1061.78+904580.77+8626.97</f>
        <v>1042956.14</v>
      </c>
      <c r="G66" s="235">
        <v>854248.76</v>
      </c>
      <c r="H66" s="229">
        <f t="shared" si="19"/>
        <v>94.857098808549807</v>
      </c>
      <c r="I66" s="230">
        <f t="shared" si="20"/>
        <v>81.906489375478429</v>
      </c>
    </row>
    <row r="67" spans="1:9" s="107" customFormat="1" x14ac:dyDescent="0.25">
      <c r="A67" s="111"/>
      <c r="B67" s="226" t="s">
        <v>240</v>
      </c>
      <c r="C67" s="111"/>
      <c r="D67" s="112" t="s">
        <v>179</v>
      </c>
      <c r="E67" s="113">
        <f>SUM(E68)</f>
        <v>0</v>
      </c>
      <c r="F67" s="113">
        <f>SUM(F68)</f>
        <v>7442.89</v>
      </c>
      <c r="G67" s="113">
        <f ca="1">SUM(G68)</f>
        <v>0</v>
      </c>
      <c r="H67" s="106">
        <v>0</v>
      </c>
      <c r="I67" s="106">
        <v>0</v>
      </c>
    </row>
    <row r="68" spans="1:9" s="231" customFormat="1" x14ac:dyDescent="0.25">
      <c r="A68" s="232"/>
      <c r="B68" s="233"/>
      <c r="C68" s="234" t="s">
        <v>178</v>
      </c>
      <c r="D68" s="234" t="s">
        <v>179</v>
      </c>
      <c r="E68" s="235"/>
      <c r="F68" s="235">
        <f>676.89+6766</f>
        <v>7442.89</v>
      </c>
      <c r="G68" s="235">
        <f ca="1">G67</f>
        <v>0</v>
      </c>
      <c r="H68" s="229">
        <v>0</v>
      </c>
      <c r="I68" s="230">
        <v>0</v>
      </c>
    </row>
    <row r="69" spans="1:9" x14ac:dyDescent="0.25">
      <c r="A69" s="72" t="s">
        <v>192</v>
      </c>
      <c r="B69" s="72"/>
      <c r="C69" s="72"/>
      <c r="D69" s="72"/>
      <c r="E69" s="65">
        <v>1099999.76</v>
      </c>
      <c r="F69" s="65">
        <v>1225071.9099999999</v>
      </c>
      <c r="G69" s="65">
        <v>1053582.1299999999</v>
      </c>
      <c r="H69" s="66">
        <f t="shared" ref="H69" si="22">SUM(G69/E69*100)</f>
        <v>95.780214533864978</v>
      </c>
      <c r="I69" s="70">
        <f t="shared" ref="I69" si="23">SUM(G69/F69*100)</f>
        <v>86.001656017074126</v>
      </c>
    </row>
    <row r="70" spans="1:9" x14ac:dyDescent="0.25">
      <c r="A70" s="242"/>
      <c r="B70" s="242"/>
      <c r="C70" s="242"/>
      <c r="D70" s="242"/>
      <c r="E70" s="243"/>
      <c r="F70" s="243"/>
      <c r="G70" s="243"/>
      <c r="H70" s="244"/>
      <c r="I70" s="245"/>
    </row>
    <row r="71" spans="1:9" x14ac:dyDescent="0.25">
      <c r="A71" s="246" t="s">
        <v>242</v>
      </c>
      <c r="B71" s="246"/>
      <c r="C71" s="246"/>
      <c r="D71" s="246"/>
      <c r="E71" s="246"/>
      <c r="F71" s="246"/>
      <c r="G71" s="246"/>
      <c r="H71" s="246"/>
      <c r="I71" s="246"/>
    </row>
    <row r="72" spans="1:9" ht="60" x14ac:dyDescent="0.25">
      <c r="A72" s="47" t="s">
        <v>25</v>
      </c>
      <c r="B72" s="47" t="s">
        <v>26</v>
      </c>
      <c r="C72" s="47" t="s">
        <v>27</v>
      </c>
      <c r="D72" s="48" t="s">
        <v>28</v>
      </c>
      <c r="E72" s="4" t="s">
        <v>193</v>
      </c>
      <c r="F72" s="4" t="s">
        <v>20</v>
      </c>
      <c r="G72" s="4" t="s">
        <v>22</v>
      </c>
      <c r="H72" s="4" t="s">
        <v>21</v>
      </c>
      <c r="I72" s="4" t="s">
        <v>21</v>
      </c>
    </row>
    <row r="73" spans="1:9" x14ac:dyDescent="0.25">
      <c r="A73" s="241">
        <v>9</v>
      </c>
      <c r="B73" s="241"/>
      <c r="C73" s="241"/>
      <c r="D73" s="241" t="s">
        <v>243</v>
      </c>
      <c r="E73" s="241">
        <f>SUM(E74:E76)</f>
        <v>50742.83</v>
      </c>
      <c r="F73" s="241">
        <f>SUM(F74:F76)</f>
        <v>120984.32000000001</v>
      </c>
      <c r="G73" s="241">
        <v>0</v>
      </c>
      <c r="H73" s="66">
        <f t="shared" ref="H73:H76" si="24">SUM(G73/E73*100)</f>
        <v>0</v>
      </c>
      <c r="I73" s="66">
        <f t="shared" ref="I73:I76" si="25">SUM(G73/F73*100)</f>
        <v>0</v>
      </c>
    </row>
    <row r="74" spans="1:9" x14ac:dyDescent="0.25">
      <c r="A74" s="241"/>
      <c r="B74" s="241">
        <v>94</v>
      </c>
      <c r="C74" s="241"/>
      <c r="D74" s="241" t="s">
        <v>244</v>
      </c>
      <c r="E74" s="241">
        <v>0</v>
      </c>
      <c r="F74" s="241">
        <v>4498.05</v>
      </c>
      <c r="G74" s="241">
        <v>0</v>
      </c>
      <c r="H74" s="66">
        <v>0</v>
      </c>
      <c r="I74" s="66">
        <f>G74/F74*100</f>
        <v>0</v>
      </c>
    </row>
    <row r="75" spans="1:9" x14ac:dyDescent="0.25">
      <c r="A75" s="241"/>
      <c r="B75" s="241">
        <v>95</v>
      </c>
      <c r="C75" s="241"/>
      <c r="D75" s="241" t="s">
        <v>245</v>
      </c>
      <c r="E75" s="241">
        <v>50742.83</v>
      </c>
      <c r="F75" s="241">
        <v>115809.38</v>
      </c>
      <c r="G75" s="241">
        <v>0</v>
      </c>
      <c r="H75" s="66">
        <f t="shared" si="24"/>
        <v>0</v>
      </c>
      <c r="I75" s="66">
        <f t="shared" si="25"/>
        <v>0</v>
      </c>
    </row>
    <row r="76" spans="1:9" x14ac:dyDescent="0.25">
      <c r="A76" s="241"/>
      <c r="B76" s="241">
        <v>96</v>
      </c>
      <c r="C76" s="241"/>
      <c r="D76" s="241" t="s">
        <v>246</v>
      </c>
      <c r="E76" s="241">
        <v>0</v>
      </c>
      <c r="F76" s="241">
        <v>676.89</v>
      </c>
      <c r="G76" s="241">
        <v>0</v>
      </c>
      <c r="H76" s="66">
        <v>0</v>
      </c>
      <c r="I76" s="66">
        <f t="shared" si="25"/>
        <v>0</v>
      </c>
    </row>
  </sheetData>
  <mergeCells count="8">
    <mergeCell ref="A69:D69"/>
    <mergeCell ref="A71:I71"/>
    <mergeCell ref="A1:I1"/>
    <mergeCell ref="A3:D3"/>
    <mergeCell ref="A50:D50"/>
    <mergeCell ref="A52:I52"/>
    <mergeCell ref="A55:I55"/>
    <mergeCell ref="A57:D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9AF6-8935-4143-B5F2-5B66EE080B53}">
  <dimension ref="A1:F14"/>
  <sheetViews>
    <sheetView workbookViewId="0">
      <selection activeCell="A2" sqref="A2:F2"/>
    </sheetView>
  </sheetViews>
  <sheetFormatPr defaultRowHeight="15" x14ac:dyDescent="0.25"/>
  <cols>
    <col min="1" max="1" width="26.7109375" customWidth="1"/>
    <col min="2" max="4" width="17" bestFit="1" customWidth="1"/>
    <col min="5" max="5" width="10.42578125" bestFit="1" customWidth="1"/>
    <col min="6" max="6" width="10" bestFit="1" customWidth="1"/>
  </cols>
  <sheetData>
    <row r="1" spans="1:6" ht="15.75" x14ac:dyDescent="0.25">
      <c r="A1" s="210" t="s">
        <v>0</v>
      </c>
      <c r="B1" s="210"/>
      <c r="C1" s="210"/>
      <c r="D1" s="210"/>
      <c r="E1" s="210"/>
      <c r="F1" s="210"/>
    </row>
    <row r="2" spans="1:6" ht="15.75" x14ac:dyDescent="0.25">
      <c r="A2" s="210" t="s">
        <v>212</v>
      </c>
      <c r="B2" s="210"/>
      <c r="C2" s="210"/>
      <c r="D2" s="210"/>
      <c r="E2" s="211"/>
      <c r="F2" s="211"/>
    </row>
    <row r="3" spans="1:6" ht="15.75" x14ac:dyDescent="0.25">
      <c r="A3" s="212"/>
      <c r="B3" s="212"/>
      <c r="C3" s="212"/>
      <c r="D3" s="212"/>
      <c r="E3" s="213"/>
      <c r="F3" s="213"/>
    </row>
    <row r="4" spans="1:6" ht="15.75" x14ac:dyDescent="0.25">
      <c r="A4" s="210" t="s">
        <v>228</v>
      </c>
      <c r="B4" s="210"/>
      <c r="C4" s="210"/>
      <c r="D4" s="214"/>
      <c r="E4" s="214"/>
      <c r="F4" s="214"/>
    </row>
    <row r="5" spans="1:6" ht="15.75" x14ac:dyDescent="0.25">
      <c r="A5" s="212"/>
      <c r="B5" s="212"/>
      <c r="C5" s="212"/>
      <c r="D5" s="212"/>
      <c r="E5" s="213"/>
      <c r="F5" s="213"/>
    </row>
    <row r="6" spans="1:6" ht="15.75" x14ac:dyDescent="0.25">
      <c r="A6" s="210" t="s">
        <v>229</v>
      </c>
      <c r="B6" s="210"/>
      <c r="C6" s="210"/>
      <c r="D6" s="211"/>
      <c r="E6" s="211"/>
      <c r="F6" s="211"/>
    </row>
    <row r="7" spans="1:6" ht="15.75" x14ac:dyDescent="0.25">
      <c r="A7" s="212"/>
      <c r="B7" s="212"/>
      <c r="C7" s="212"/>
      <c r="D7" s="212"/>
      <c r="E7" s="213"/>
      <c r="F7" s="213"/>
    </row>
    <row r="8" spans="1:6" ht="45" x14ac:dyDescent="0.25">
      <c r="A8" s="215" t="s">
        <v>230</v>
      </c>
      <c r="B8" s="216" t="s">
        <v>29</v>
      </c>
      <c r="C8" s="216" t="s">
        <v>30</v>
      </c>
      <c r="D8" s="216" t="s">
        <v>31</v>
      </c>
      <c r="E8" s="216" t="s">
        <v>32</v>
      </c>
      <c r="F8" s="216" t="s">
        <v>32</v>
      </c>
    </row>
    <row r="9" spans="1:6" ht="22.5" x14ac:dyDescent="0.25">
      <c r="A9" s="217">
        <v>1</v>
      </c>
      <c r="B9" s="218">
        <v>2</v>
      </c>
      <c r="C9" s="218">
        <v>3</v>
      </c>
      <c r="D9" s="218">
        <v>4</v>
      </c>
      <c r="E9" s="218" t="s">
        <v>33</v>
      </c>
      <c r="F9" s="218" t="s">
        <v>34</v>
      </c>
    </row>
    <row r="10" spans="1:6" x14ac:dyDescent="0.25">
      <c r="A10" s="219" t="s">
        <v>231</v>
      </c>
      <c r="B10" s="220">
        <f>SUM(B11)</f>
        <v>1099999.76</v>
      </c>
      <c r="C10" s="220">
        <f>SUM(C11)</f>
        <v>1225071.9099999999</v>
      </c>
      <c r="D10" s="220">
        <f>SUM(D11)</f>
        <v>1053582.1299999999</v>
      </c>
      <c r="E10" s="220">
        <f>D10/B10*100</f>
        <v>95.780214533864978</v>
      </c>
      <c r="F10" s="220">
        <f>D10/C10*100</f>
        <v>86.001656017074126</v>
      </c>
    </row>
    <row r="11" spans="1:6" x14ac:dyDescent="0.25">
      <c r="A11" s="221" t="s">
        <v>232</v>
      </c>
      <c r="B11" s="222">
        <f>SUM(B12:B13)</f>
        <v>1099999.76</v>
      </c>
      <c r="C11" s="222">
        <f>SUM(C12:C13)</f>
        <v>1225071.9099999999</v>
      </c>
      <c r="D11" s="222">
        <f>SUM(D12:D13)</f>
        <v>1053582.1299999999</v>
      </c>
      <c r="E11" s="223">
        <f>SUM(D11/B11*100)</f>
        <v>95.780214533864978</v>
      </c>
      <c r="F11" s="223">
        <f>SUM(D11/C11*100)</f>
        <v>86.001656017074126</v>
      </c>
    </row>
    <row r="12" spans="1:6" ht="30" x14ac:dyDescent="0.25">
      <c r="A12" s="221" t="s">
        <v>233</v>
      </c>
      <c r="B12" s="222">
        <v>1059008.6100000001</v>
      </c>
      <c r="C12" s="224">
        <v>1058532.9099999999</v>
      </c>
      <c r="D12" s="223">
        <v>918486.7</v>
      </c>
      <c r="E12" s="223">
        <f t="shared" ref="E12:E13" si="0">SUM(D12/B12*100)</f>
        <v>86.730805710824185</v>
      </c>
      <c r="F12" s="223">
        <f t="shared" ref="F12:F13" si="1">SUM(D12/C12*100)</f>
        <v>86.769782150656056</v>
      </c>
    </row>
    <row r="13" spans="1:6" ht="30" x14ac:dyDescent="0.25">
      <c r="A13" s="225" t="s">
        <v>234</v>
      </c>
      <c r="B13" s="224">
        <v>40991.15</v>
      </c>
      <c r="C13" s="224">
        <v>166539</v>
      </c>
      <c r="D13" s="223">
        <v>135095.43</v>
      </c>
      <c r="E13" s="223">
        <f t="shared" si="0"/>
        <v>329.57218814305037</v>
      </c>
      <c r="F13" s="223">
        <f t="shared" si="1"/>
        <v>81.119395456919989</v>
      </c>
    </row>
    <row r="14" spans="1:6" x14ac:dyDescent="0.25">
      <c r="A14" s="107"/>
      <c r="B14" s="107"/>
      <c r="C14" s="107"/>
      <c r="D14" s="107"/>
      <c r="E14" s="107"/>
      <c r="F14" s="107"/>
    </row>
  </sheetData>
  <mergeCells count="4">
    <mergeCell ref="A1:F1"/>
    <mergeCell ref="A2:F2"/>
    <mergeCell ref="A4:F4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329F-F03F-4A5A-AF00-3316CAF4FE4B}">
  <dimension ref="A1:I16"/>
  <sheetViews>
    <sheetView topLeftCell="A10" workbookViewId="0">
      <selection activeCell="H21" sqref="H21"/>
    </sheetView>
  </sheetViews>
  <sheetFormatPr defaultRowHeight="15" x14ac:dyDescent="0.25"/>
  <cols>
    <col min="1" max="1" width="9.28515625" bestFit="1" customWidth="1"/>
    <col min="2" max="2" width="9.42578125" bestFit="1" customWidth="1"/>
    <col min="3" max="3" width="9.28515625" bestFit="1" customWidth="1"/>
    <col min="4" max="4" width="32.140625" customWidth="1"/>
    <col min="5" max="9" width="9.28515625" bestFit="1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180" t="s">
        <v>212</v>
      </c>
      <c r="B2" s="180"/>
      <c r="C2" s="180"/>
      <c r="D2" s="180"/>
      <c r="E2" s="180"/>
      <c r="F2" s="180"/>
      <c r="G2" s="180"/>
      <c r="H2" s="181"/>
      <c r="I2" s="181"/>
    </row>
    <row r="3" spans="1:9" ht="15.75" x14ac:dyDescent="0.25">
      <c r="A3" s="182"/>
      <c r="B3" s="182"/>
      <c r="C3" s="182"/>
      <c r="D3" s="182"/>
      <c r="E3" s="182"/>
      <c r="F3" s="182"/>
      <c r="G3" s="182"/>
      <c r="H3" s="183"/>
      <c r="I3" s="183"/>
    </row>
    <row r="4" spans="1:9" ht="15.75" x14ac:dyDescent="0.25">
      <c r="A4" s="180" t="s">
        <v>213</v>
      </c>
      <c r="B4" s="184"/>
      <c r="C4" s="184"/>
      <c r="D4" s="184"/>
      <c r="E4" s="184"/>
      <c r="F4" s="184"/>
      <c r="G4" s="184"/>
      <c r="H4" s="184"/>
      <c r="I4" s="184"/>
    </row>
    <row r="5" spans="1:9" ht="60" x14ac:dyDescent="0.25">
      <c r="A5" s="185" t="s">
        <v>25</v>
      </c>
      <c r="B5" s="185" t="s">
        <v>214</v>
      </c>
      <c r="C5" s="185" t="s">
        <v>27</v>
      </c>
      <c r="D5" s="185" t="s">
        <v>28</v>
      </c>
      <c r="E5" s="185" t="s">
        <v>29</v>
      </c>
      <c r="F5" s="185" t="s">
        <v>30</v>
      </c>
      <c r="G5" s="185" t="s">
        <v>31</v>
      </c>
      <c r="H5" s="185" t="s">
        <v>32</v>
      </c>
      <c r="I5" s="185" t="s">
        <v>32</v>
      </c>
    </row>
    <row r="6" spans="1:9" x14ac:dyDescent="0.25">
      <c r="A6" s="186">
        <v>1</v>
      </c>
      <c r="B6" s="186"/>
      <c r="C6" s="186"/>
      <c r="D6" s="186"/>
      <c r="E6" s="187">
        <v>2</v>
      </c>
      <c r="F6" s="187">
        <v>3</v>
      </c>
      <c r="G6" s="187">
        <v>4</v>
      </c>
      <c r="H6" s="187" t="s">
        <v>33</v>
      </c>
      <c r="I6" s="187" t="s">
        <v>34</v>
      </c>
    </row>
    <row r="7" spans="1:9" ht="31.5" x14ac:dyDescent="0.25">
      <c r="A7" s="188">
        <v>8</v>
      </c>
      <c r="B7" s="188"/>
      <c r="C7" s="188"/>
      <c r="D7" s="188" t="s">
        <v>215</v>
      </c>
      <c r="E7" s="189">
        <f>SUM(E8)</f>
        <v>0</v>
      </c>
      <c r="F7" s="189">
        <f t="shared" ref="F7:G8" si="0">SUM(F8)</f>
        <v>0</v>
      </c>
      <c r="G7" s="189">
        <f t="shared" si="0"/>
        <v>0</v>
      </c>
      <c r="H7" s="190">
        <v>0</v>
      </c>
      <c r="I7" s="190">
        <v>0</v>
      </c>
    </row>
    <row r="8" spans="1:9" ht="15.75" x14ac:dyDescent="0.25">
      <c r="A8" s="191"/>
      <c r="B8" s="192">
        <v>84</v>
      </c>
      <c r="C8" s="191"/>
      <c r="D8" s="192" t="s">
        <v>216</v>
      </c>
      <c r="E8" s="193">
        <f>SUM(E9)</f>
        <v>0</v>
      </c>
      <c r="F8" s="193"/>
      <c r="G8" s="193">
        <f t="shared" si="0"/>
        <v>0</v>
      </c>
      <c r="H8" s="190">
        <v>0</v>
      </c>
      <c r="I8" s="190">
        <v>0</v>
      </c>
    </row>
    <row r="9" spans="1:9" ht="47.25" x14ac:dyDescent="0.25">
      <c r="A9" s="191"/>
      <c r="B9" s="194" t="s">
        <v>217</v>
      </c>
      <c r="C9" s="195"/>
      <c r="D9" s="194" t="s">
        <v>218</v>
      </c>
      <c r="E9" s="196">
        <v>0</v>
      </c>
      <c r="F9" s="196">
        <v>0</v>
      </c>
      <c r="G9" s="196">
        <v>0</v>
      </c>
      <c r="H9" s="190">
        <v>0</v>
      </c>
      <c r="I9" s="190">
        <v>0</v>
      </c>
    </row>
    <row r="10" spans="1:9" ht="31.5" x14ac:dyDescent="0.25">
      <c r="A10" s="197"/>
      <c r="B10" s="198">
        <v>8422</v>
      </c>
      <c r="C10" s="199"/>
      <c r="D10" s="199" t="s">
        <v>219</v>
      </c>
      <c r="E10" s="200">
        <v>0</v>
      </c>
      <c r="F10" s="200">
        <v>0</v>
      </c>
      <c r="G10" s="200">
        <v>0</v>
      </c>
      <c r="H10" s="190">
        <v>0</v>
      </c>
      <c r="I10" s="190">
        <v>0</v>
      </c>
    </row>
    <row r="11" spans="1:9" ht="31.5" x14ac:dyDescent="0.25">
      <c r="A11" s="201"/>
      <c r="B11" s="201"/>
      <c r="C11" s="201">
        <v>81</v>
      </c>
      <c r="D11" s="202" t="s">
        <v>220</v>
      </c>
      <c r="E11" s="203">
        <f>SUM(E7)</f>
        <v>0</v>
      </c>
      <c r="F11" s="203">
        <f t="shared" ref="F11:G11" si="1">SUM(F7)</f>
        <v>0</v>
      </c>
      <c r="G11" s="203">
        <f t="shared" si="1"/>
        <v>0</v>
      </c>
      <c r="H11" s="190">
        <v>0</v>
      </c>
      <c r="I11" s="190">
        <v>0</v>
      </c>
    </row>
    <row r="12" spans="1:9" ht="31.5" x14ac:dyDescent="0.25">
      <c r="A12" s="191">
        <v>5</v>
      </c>
      <c r="B12" s="191"/>
      <c r="C12" s="204"/>
      <c r="D12" s="205" t="s">
        <v>221</v>
      </c>
      <c r="E12" s="206">
        <f>SUM(E13)</f>
        <v>0</v>
      </c>
      <c r="F12" s="206">
        <f t="shared" ref="F12:G14" si="2">SUM(F13)</f>
        <v>0</v>
      </c>
      <c r="G12" s="206">
        <f t="shared" si="2"/>
        <v>0</v>
      </c>
      <c r="H12" s="190">
        <v>0</v>
      </c>
      <c r="I12" s="190">
        <v>0</v>
      </c>
    </row>
    <row r="13" spans="1:9" ht="31.5" x14ac:dyDescent="0.25">
      <c r="A13" s="205"/>
      <c r="B13" s="205">
        <v>54</v>
      </c>
      <c r="C13" s="204"/>
      <c r="D13" s="205" t="s">
        <v>222</v>
      </c>
      <c r="E13" s="206">
        <f>SUM(E14)</f>
        <v>0</v>
      </c>
      <c r="F13" s="206">
        <v>0</v>
      </c>
      <c r="G13" s="206">
        <f t="shared" si="2"/>
        <v>0</v>
      </c>
      <c r="H13" s="190">
        <v>0</v>
      </c>
      <c r="I13" s="190">
        <v>0</v>
      </c>
    </row>
    <row r="14" spans="1:9" ht="63" x14ac:dyDescent="0.25">
      <c r="A14" s="205"/>
      <c r="B14" s="205" t="s">
        <v>223</v>
      </c>
      <c r="C14" s="204"/>
      <c r="D14" s="206" t="s">
        <v>224</v>
      </c>
      <c r="E14" s="206">
        <f>SUM(E15)</f>
        <v>0</v>
      </c>
      <c r="F14" s="206">
        <v>0</v>
      </c>
      <c r="G14" s="206">
        <f t="shared" si="2"/>
        <v>0</v>
      </c>
      <c r="H14" s="190">
        <v>0</v>
      </c>
      <c r="I14" s="190">
        <v>0</v>
      </c>
    </row>
    <row r="15" spans="1:9" ht="47.25" x14ac:dyDescent="0.25">
      <c r="A15" s="207"/>
      <c r="B15" s="207" t="s">
        <v>225</v>
      </c>
      <c r="C15" s="208"/>
      <c r="D15" s="209" t="s">
        <v>226</v>
      </c>
      <c r="E15" s="209">
        <v>0</v>
      </c>
      <c r="F15" s="209">
        <v>0</v>
      </c>
      <c r="G15" s="196">
        <v>0</v>
      </c>
      <c r="H15" s="190">
        <v>0</v>
      </c>
      <c r="I15" s="190">
        <v>0</v>
      </c>
    </row>
    <row r="16" spans="1:9" ht="15.75" x14ac:dyDescent="0.25">
      <c r="A16" s="201"/>
      <c r="B16" s="201"/>
      <c r="C16" s="201">
        <v>11</v>
      </c>
      <c r="D16" s="202" t="s">
        <v>227</v>
      </c>
      <c r="E16" s="203">
        <f>SUM(E12)</f>
        <v>0</v>
      </c>
      <c r="F16" s="203">
        <f t="shared" ref="F16:G16" si="3">SUM(F12)</f>
        <v>0</v>
      </c>
      <c r="G16" s="203">
        <f t="shared" si="3"/>
        <v>0</v>
      </c>
      <c r="H16" s="190">
        <v>0</v>
      </c>
      <c r="I16" s="190">
        <v>0</v>
      </c>
    </row>
  </sheetData>
  <mergeCells count="4">
    <mergeCell ref="A1:I1"/>
    <mergeCell ref="A2:I2"/>
    <mergeCell ref="A4:I4"/>
    <mergeCell ref="A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4BBB-9373-4B17-9473-0C5E6234CE2C}">
  <dimension ref="A1:F428"/>
  <sheetViews>
    <sheetView workbookViewId="0">
      <selection activeCell="G12" sqref="G12"/>
    </sheetView>
  </sheetViews>
  <sheetFormatPr defaultRowHeight="15" x14ac:dyDescent="0.25"/>
  <cols>
    <col min="1" max="1" width="33.7109375" style="247" customWidth="1"/>
    <col min="2" max="2" width="10.140625" style="247" customWidth="1"/>
    <col min="3" max="3" width="28.42578125" style="253" customWidth="1"/>
    <col min="4" max="4" width="19" style="247" customWidth="1"/>
    <col min="5" max="6" width="14.140625" style="247" customWidth="1"/>
  </cols>
  <sheetData>
    <row r="1" spans="1:6" s="43" customFormat="1" ht="15.75" x14ac:dyDescent="0.25">
      <c r="A1" s="1" t="s">
        <v>0</v>
      </c>
      <c r="B1" s="1"/>
      <c r="C1" s="1"/>
      <c r="D1" s="1"/>
      <c r="E1" s="1"/>
      <c r="F1" s="263"/>
    </row>
    <row r="2" spans="1:6" ht="15.75" x14ac:dyDescent="0.25">
      <c r="A2" s="1" t="s">
        <v>292</v>
      </c>
      <c r="B2" s="1"/>
      <c r="C2" s="1"/>
      <c r="D2" s="1"/>
      <c r="E2" s="1"/>
    </row>
    <row r="3" spans="1:6" ht="15.75" x14ac:dyDescent="0.25">
      <c r="A3" s="28"/>
      <c r="B3" s="28"/>
      <c r="C3" s="28"/>
      <c r="D3" s="28"/>
      <c r="E3" s="28"/>
    </row>
    <row r="4" spans="1:6" s="265" customFormat="1" ht="36" x14ac:dyDescent="0.2">
      <c r="A4" s="264" t="s">
        <v>247</v>
      </c>
      <c r="B4" s="264" t="s">
        <v>248</v>
      </c>
      <c r="C4" s="264" t="s">
        <v>249</v>
      </c>
      <c r="D4" s="264" t="s">
        <v>288</v>
      </c>
      <c r="E4" s="264" t="s">
        <v>289</v>
      </c>
      <c r="F4" s="264" t="s">
        <v>21</v>
      </c>
    </row>
    <row r="5" spans="1:6" s="265" customFormat="1" ht="15" customHeight="1" x14ac:dyDescent="0.2">
      <c r="A5" s="266" t="s">
        <v>290</v>
      </c>
      <c r="B5" s="267" t="s">
        <v>291</v>
      </c>
      <c r="C5" s="268"/>
      <c r="D5" s="269"/>
      <c r="E5" s="269"/>
      <c r="F5" s="269"/>
    </row>
    <row r="6" spans="1:6" s="262" customFormat="1" x14ac:dyDescent="0.25">
      <c r="A6" s="258" t="s">
        <v>250</v>
      </c>
      <c r="B6" s="259"/>
      <c r="C6" s="259"/>
      <c r="D6" s="260">
        <v>1225071.9099999999</v>
      </c>
      <c r="E6" s="261">
        <v>1053582.1299999999</v>
      </c>
      <c r="F6" s="270">
        <f>E6/D6*100</f>
        <v>86.001656017074126</v>
      </c>
    </row>
    <row r="7" spans="1:6" ht="22.5" x14ac:dyDescent="0.25">
      <c r="A7" s="256" t="s">
        <v>251</v>
      </c>
      <c r="B7" s="253"/>
      <c r="D7" s="254">
        <v>130412</v>
      </c>
      <c r="E7" s="249">
        <v>97870.88</v>
      </c>
      <c r="F7" s="250">
        <v>0.75049999999999994</v>
      </c>
    </row>
    <row r="8" spans="1:6" x14ac:dyDescent="0.25">
      <c r="A8" s="256" t="s">
        <v>252</v>
      </c>
      <c r="B8" s="253"/>
      <c r="D8" s="254">
        <v>663.6</v>
      </c>
      <c r="E8" s="249">
        <v>663.6</v>
      </c>
      <c r="F8" s="250">
        <v>1</v>
      </c>
    </row>
    <row r="9" spans="1:6" ht="15" customHeight="1" x14ac:dyDescent="0.25">
      <c r="A9" s="256" t="s">
        <v>253</v>
      </c>
      <c r="B9" s="253"/>
      <c r="D9" s="254">
        <v>663.6</v>
      </c>
      <c r="E9" s="249">
        <v>663.6</v>
      </c>
      <c r="F9" s="250">
        <v>1</v>
      </c>
    </row>
    <row r="10" spans="1:6" ht="15" customHeight="1" x14ac:dyDescent="0.25">
      <c r="A10" s="256" t="s">
        <v>254</v>
      </c>
      <c r="B10" s="253"/>
      <c r="C10" s="248" t="s">
        <v>102</v>
      </c>
      <c r="D10" s="254">
        <v>663.6</v>
      </c>
      <c r="E10" s="249">
        <v>663.6</v>
      </c>
      <c r="F10" s="250">
        <v>1</v>
      </c>
    </row>
    <row r="11" spans="1:6" ht="15" customHeight="1" x14ac:dyDescent="0.25">
      <c r="A11" s="256" t="s">
        <v>255</v>
      </c>
      <c r="B11" s="253"/>
      <c r="C11" s="248" t="s">
        <v>103</v>
      </c>
      <c r="D11" s="254">
        <v>663.6</v>
      </c>
      <c r="E11" s="249">
        <v>663.6</v>
      </c>
      <c r="F11" s="250">
        <v>1</v>
      </c>
    </row>
    <row r="12" spans="1:6" x14ac:dyDescent="0.25">
      <c r="A12" s="248" t="s">
        <v>235</v>
      </c>
      <c r="B12" s="248"/>
      <c r="D12" s="255">
        <v>663.6</v>
      </c>
      <c r="E12" s="251">
        <v>663.6</v>
      </c>
      <c r="F12" s="252">
        <v>1</v>
      </c>
    </row>
    <row r="13" spans="1:6" x14ac:dyDescent="0.25">
      <c r="A13" s="248" t="s">
        <v>160</v>
      </c>
      <c r="B13" s="248"/>
      <c r="D13" s="255">
        <v>663.6</v>
      </c>
      <c r="E13" s="251">
        <v>663.6</v>
      </c>
      <c r="F13" s="252">
        <v>1</v>
      </c>
    </row>
    <row r="14" spans="1:6" ht="22.5" x14ac:dyDescent="0.25">
      <c r="A14" s="256" t="s">
        <v>256</v>
      </c>
      <c r="B14" s="253"/>
      <c r="D14" s="254">
        <v>82923.7</v>
      </c>
      <c r="E14" s="249">
        <v>73381.289999999994</v>
      </c>
      <c r="F14" s="250">
        <v>0.88490000000000002</v>
      </c>
    </row>
    <row r="15" spans="1:6" x14ac:dyDescent="0.25">
      <c r="A15" s="256" t="s">
        <v>257</v>
      </c>
      <c r="B15" s="253"/>
      <c r="D15" s="254">
        <v>82923.7</v>
      </c>
      <c r="E15" s="249">
        <v>73381.289999999994</v>
      </c>
      <c r="F15" s="250">
        <v>0.88490000000000002</v>
      </c>
    </row>
    <row r="16" spans="1:6" ht="22.5" x14ac:dyDescent="0.25">
      <c r="A16" s="256" t="s">
        <v>258</v>
      </c>
      <c r="B16" s="253"/>
      <c r="C16" s="248" t="s">
        <v>102</v>
      </c>
      <c r="D16" s="254">
        <v>12438.55</v>
      </c>
      <c r="E16" s="249">
        <v>11007.19</v>
      </c>
      <c r="F16" s="250">
        <v>0.88490000000000002</v>
      </c>
    </row>
    <row r="17" spans="1:6" x14ac:dyDescent="0.25">
      <c r="A17" s="256" t="s">
        <v>259</v>
      </c>
      <c r="B17" s="253"/>
      <c r="C17" s="248" t="s">
        <v>103</v>
      </c>
      <c r="D17" s="254">
        <v>12438.55</v>
      </c>
      <c r="E17" s="249">
        <v>11007.19</v>
      </c>
      <c r="F17" s="250">
        <v>0.88490000000000002</v>
      </c>
    </row>
    <row r="18" spans="1:6" x14ac:dyDescent="0.25">
      <c r="A18" s="248" t="s">
        <v>235</v>
      </c>
      <c r="B18" s="248"/>
      <c r="C18" s="248" t="s">
        <v>108</v>
      </c>
      <c r="D18" s="255">
        <v>12438.55</v>
      </c>
      <c r="E18" s="251">
        <v>11007.19</v>
      </c>
      <c r="F18" s="252">
        <v>0.88490000000000002</v>
      </c>
    </row>
    <row r="19" spans="1:6" x14ac:dyDescent="0.25">
      <c r="A19" s="248" t="s">
        <v>160</v>
      </c>
      <c r="B19" s="248"/>
      <c r="D19" s="255">
        <v>7219.16</v>
      </c>
      <c r="E19" s="251">
        <v>6484.56</v>
      </c>
      <c r="F19" s="252">
        <v>0.8982</v>
      </c>
    </row>
    <row r="20" spans="1:6" x14ac:dyDescent="0.25">
      <c r="A20" s="248" t="s">
        <v>260</v>
      </c>
      <c r="B20" s="248"/>
      <c r="D20" s="255">
        <v>5219.3900000000003</v>
      </c>
      <c r="E20" s="251">
        <v>4522.63</v>
      </c>
      <c r="F20" s="252">
        <v>0.86650000000000005</v>
      </c>
    </row>
    <row r="21" spans="1:6" ht="15" customHeight="1" x14ac:dyDescent="0.25">
      <c r="A21" s="256" t="s">
        <v>261</v>
      </c>
      <c r="B21" s="253"/>
      <c r="C21" s="248" t="s">
        <v>102</v>
      </c>
      <c r="D21" s="254">
        <v>70485.149999999994</v>
      </c>
      <c r="E21" s="249">
        <v>62374.1</v>
      </c>
      <c r="F21" s="250">
        <v>0.88490000000000002</v>
      </c>
    </row>
    <row r="22" spans="1:6" ht="15" customHeight="1" x14ac:dyDescent="0.25">
      <c r="A22" s="256" t="s">
        <v>262</v>
      </c>
      <c r="B22" s="253"/>
      <c r="C22" s="248" t="s">
        <v>103</v>
      </c>
      <c r="D22" s="254">
        <v>70485.149999999994</v>
      </c>
      <c r="E22" s="249">
        <v>62374.1</v>
      </c>
      <c r="F22" s="250">
        <v>0.88490000000000002</v>
      </c>
    </row>
    <row r="23" spans="1:6" x14ac:dyDescent="0.25">
      <c r="A23" s="248" t="s">
        <v>235</v>
      </c>
      <c r="B23" s="248"/>
      <c r="C23" s="248" t="s">
        <v>108</v>
      </c>
      <c r="D23" s="255">
        <v>70485.149999999994</v>
      </c>
      <c r="E23" s="251">
        <v>62374.1</v>
      </c>
      <c r="F23" s="252">
        <v>0.88490000000000002</v>
      </c>
    </row>
    <row r="24" spans="1:6" x14ac:dyDescent="0.25">
      <c r="A24" s="248" t="s">
        <v>160</v>
      </c>
      <c r="B24" s="248"/>
      <c r="C24" s="257"/>
      <c r="D24" s="255">
        <v>40908.629999999997</v>
      </c>
      <c r="E24" s="251">
        <v>36745.800000000003</v>
      </c>
      <c r="F24" s="252">
        <v>0.8982</v>
      </c>
    </row>
    <row r="25" spans="1:6" x14ac:dyDescent="0.25">
      <c r="A25" s="248" t="s">
        <v>260</v>
      </c>
      <c r="B25" s="248"/>
      <c r="D25" s="255">
        <v>29576.52</v>
      </c>
      <c r="E25" s="251">
        <v>25628.3</v>
      </c>
      <c r="F25" s="252">
        <v>0.86650000000000005</v>
      </c>
    </row>
    <row r="26" spans="1:6" ht="33.75" x14ac:dyDescent="0.25">
      <c r="A26" s="256" t="s">
        <v>263</v>
      </c>
      <c r="B26" s="257"/>
      <c r="D26" s="254">
        <v>347.88</v>
      </c>
      <c r="E26" s="249">
        <v>348.26</v>
      </c>
      <c r="F26" s="250">
        <v>1.0011000000000001</v>
      </c>
    </row>
    <row r="27" spans="1:6" x14ac:dyDescent="0.25">
      <c r="A27" s="256" t="s">
        <v>264</v>
      </c>
      <c r="B27" s="253"/>
      <c r="D27" s="254">
        <v>0</v>
      </c>
      <c r="E27" s="249">
        <v>0.38</v>
      </c>
      <c r="F27" s="250">
        <v>0</v>
      </c>
    </row>
    <row r="28" spans="1:6" ht="15" customHeight="1" x14ac:dyDescent="0.25">
      <c r="A28" s="256" t="s">
        <v>265</v>
      </c>
      <c r="B28" s="253"/>
      <c r="C28" s="248" t="s">
        <v>102</v>
      </c>
      <c r="D28" s="254">
        <v>0</v>
      </c>
      <c r="E28" s="249">
        <v>0.38</v>
      </c>
      <c r="F28" s="250">
        <v>0</v>
      </c>
    </row>
    <row r="29" spans="1:6" ht="15" customHeight="1" x14ac:dyDescent="0.25">
      <c r="A29" s="256" t="s">
        <v>266</v>
      </c>
      <c r="B29" s="253"/>
      <c r="C29" s="248" t="s">
        <v>173</v>
      </c>
      <c r="D29" s="254">
        <v>0</v>
      </c>
      <c r="E29" s="249">
        <v>0.38</v>
      </c>
      <c r="F29" s="250">
        <v>0</v>
      </c>
    </row>
    <row r="30" spans="1:6" x14ac:dyDescent="0.25">
      <c r="A30" s="248" t="s">
        <v>235</v>
      </c>
      <c r="B30" s="248"/>
      <c r="D30" s="255">
        <v>0</v>
      </c>
      <c r="E30" s="251">
        <v>0.38</v>
      </c>
      <c r="F30" s="252">
        <v>0</v>
      </c>
    </row>
    <row r="31" spans="1:6" x14ac:dyDescent="0.25">
      <c r="A31" s="248" t="s">
        <v>172</v>
      </c>
      <c r="B31" s="248"/>
      <c r="D31" s="255">
        <v>0</v>
      </c>
      <c r="E31" s="251">
        <v>0.38</v>
      </c>
      <c r="F31" s="252">
        <v>0</v>
      </c>
    </row>
    <row r="32" spans="1:6" x14ac:dyDescent="0.25">
      <c r="A32" s="256" t="s">
        <v>257</v>
      </c>
      <c r="B32" s="253"/>
      <c r="D32" s="254">
        <v>347.88</v>
      </c>
      <c r="E32" s="249">
        <v>347.88</v>
      </c>
      <c r="F32" s="250">
        <v>1</v>
      </c>
    </row>
    <row r="33" spans="1:6" ht="22.5" x14ac:dyDescent="0.25">
      <c r="A33" s="256" t="s">
        <v>258</v>
      </c>
      <c r="B33" s="253"/>
      <c r="C33" s="248" t="s">
        <v>102</v>
      </c>
      <c r="D33" s="254">
        <v>347.88</v>
      </c>
      <c r="E33" s="249">
        <v>347.88</v>
      </c>
      <c r="F33" s="250">
        <v>1</v>
      </c>
    </row>
    <row r="34" spans="1:6" x14ac:dyDescent="0.25">
      <c r="A34" s="256" t="s">
        <v>259</v>
      </c>
      <c r="B34" s="253"/>
      <c r="C34" s="248" t="s">
        <v>173</v>
      </c>
      <c r="D34" s="254">
        <v>347.88</v>
      </c>
      <c r="E34" s="249">
        <v>347.88</v>
      </c>
      <c r="F34" s="250">
        <v>1</v>
      </c>
    </row>
    <row r="35" spans="1:6" x14ac:dyDescent="0.25">
      <c r="A35" s="248" t="s">
        <v>235</v>
      </c>
      <c r="B35" s="248"/>
      <c r="D35" s="255">
        <v>347.88</v>
      </c>
      <c r="E35" s="251">
        <v>347.88</v>
      </c>
      <c r="F35" s="252">
        <v>1</v>
      </c>
    </row>
    <row r="36" spans="1:6" x14ac:dyDescent="0.25">
      <c r="A36" s="248" t="s">
        <v>172</v>
      </c>
      <c r="B36" s="248"/>
      <c r="D36" s="255">
        <v>347.88</v>
      </c>
      <c r="E36" s="251">
        <v>347.88</v>
      </c>
      <c r="F36" s="252">
        <v>1</v>
      </c>
    </row>
    <row r="37" spans="1:6" ht="15" customHeight="1" x14ac:dyDescent="0.25">
      <c r="A37" s="256" t="s">
        <v>267</v>
      </c>
      <c r="B37" s="253"/>
      <c r="D37" s="254">
        <v>45415.040000000001</v>
      </c>
      <c r="E37" s="249">
        <v>23477.73</v>
      </c>
      <c r="F37" s="250">
        <v>0.51700000000000002</v>
      </c>
    </row>
    <row r="38" spans="1:6" x14ac:dyDescent="0.25">
      <c r="A38" s="256" t="s">
        <v>257</v>
      </c>
      <c r="B38" s="253"/>
      <c r="D38" s="254">
        <v>45415.040000000001</v>
      </c>
      <c r="E38" s="249">
        <v>23477.73</v>
      </c>
      <c r="F38" s="250">
        <v>0.51700000000000002</v>
      </c>
    </row>
    <row r="39" spans="1:6" ht="15" customHeight="1" x14ac:dyDescent="0.25">
      <c r="A39" s="256" t="s">
        <v>261</v>
      </c>
      <c r="B39" s="253"/>
      <c r="C39" s="248" t="s">
        <v>102</v>
      </c>
      <c r="D39" s="254">
        <v>45415.040000000001</v>
      </c>
      <c r="E39" s="249">
        <v>23477.73</v>
      </c>
      <c r="F39" s="250">
        <v>0.51700000000000002</v>
      </c>
    </row>
    <row r="40" spans="1:6" ht="15" customHeight="1" x14ac:dyDescent="0.25">
      <c r="A40" s="256" t="s">
        <v>262</v>
      </c>
      <c r="B40" s="253"/>
      <c r="C40" s="248" t="s">
        <v>108</v>
      </c>
      <c r="D40" s="254">
        <v>25000</v>
      </c>
      <c r="E40" s="249">
        <v>23477.73</v>
      </c>
      <c r="F40" s="250">
        <v>0.93910000000000005</v>
      </c>
    </row>
    <row r="41" spans="1:6" x14ac:dyDescent="0.25">
      <c r="A41" s="248" t="s">
        <v>235</v>
      </c>
      <c r="B41" s="248"/>
      <c r="D41" s="255">
        <v>25000</v>
      </c>
      <c r="E41" s="251">
        <v>23477.73</v>
      </c>
      <c r="F41" s="252">
        <v>0.93910000000000005</v>
      </c>
    </row>
    <row r="42" spans="1:6" x14ac:dyDescent="0.25">
      <c r="A42" s="248" t="s">
        <v>260</v>
      </c>
      <c r="B42" s="248"/>
      <c r="C42" s="248" t="s">
        <v>102</v>
      </c>
      <c r="D42" s="255">
        <v>25000</v>
      </c>
      <c r="E42" s="251">
        <v>23477.73</v>
      </c>
      <c r="F42" s="252">
        <v>0.93910000000000005</v>
      </c>
    </row>
    <row r="43" spans="1:6" ht="22.5" x14ac:dyDescent="0.25">
      <c r="A43" s="256" t="s">
        <v>268</v>
      </c>
      <c r="B43" s="253"/>
      <c r="C43" s="248" t="s">
        <v>108</v>
      </c>
      <c r="D43" s="254">
        <v>20415.04</v>
      </c>
      <c r="E43" s="249">
        <v>0</v>
      </c>
      <c r="F43" s="250">
        <v>0</v>
      </c>
    </row>
    <row r="44" spans="1:6" x14ac:dyDescent="0.25">
      <c r="A44" s="248" t="s">
        <v>235</v>
      </c>
      <c r="B44" s="248"/>
      <c r="D44" s="255">
        <v>20415.04</v>
      </c>
      <c r="E44" s="251">
        <v>0</v>
      </c>
      <c r="F44" s="252">
        <v>0</v>
      </c>
    </row>
    <row r="45" spans="1:6" x14ac:dyDescent="0.25">
      <c r="A45" s="248" t="s">
        <v>260</v>
      </c>
      <c r="B45" s="248"/>
      <c r="D45" s="255">
        <v>20415.04</v>
      </c>
      <c r="E45" s="251">
        <v>0</v>
      </c>
      <c r="F45" s="252">
        <v>0</v>
      </c>
    </row>
    <row r="46" spans="1:6" ht="22.5" x14ac:dyDescent="0.25">
      <c r="A46" s="256" t="s">
        <v>269</v>
      </c>
      <c r="B46" s="253"/>
      <c r="D46" s="254">
        <v>1061.78</v>
      </c>
      <c r="E46" s="249">
        <v>0</v>
      </c>
      <c r="F46" s="250">
        <v>0</v>
      </c>
    </row>
    <row r="47" spans="1:6" x14ac:dyDescent="0.25">
      <c r="A47" s="256" t="s">
        <v>257</v>
      </c>
      <c r="B47" s="253"/>
      <c r="D47" s="254">
        <v>1061.78</v>
      </c>
      <c r="E47" s="249">
        <v>0</v>
      </c>
      <c r="F47" s="250">
        <v>0</v>
      </c>
    </row>
    <row r="48" spans="1:6" ht="22.5" x14ac:dyDescent="0.25">
      <c r="A48" s="256" t="s">
        <v>258</v>
      </c>
      <c r="B48" s="253"/>
      <c r="C48" s="248" t="s">
        <v>102</v>
      </c>
      <c r="D48" s="254">
        <v>1061.78</v>
      </c>
      <c r="E48" s="249">
        <v>0</v>
      </c>
      <c r="F48" s="250">
        <v>0</v>
      </c>
    </row>
    <row r="49" spans="1:6" ht="22.5" x14ac:dyDescent="0.25">
      <c r="A49" s="256" t="s">
        <v>270</v>
      </c>
      <c r="B49" s="253"/>
      <c r="C49" s="248" t="s">
        <v>108</v>
      </c>
      <c r="D49" s="254">
        <v>1061.78</v>
      </c>
      <c r="E49" s="249">
        <v>0</v>
      </c>
      <c r="F49" s="250">
        <v>0</v>
      </c>
    </row>
    <row r="50" spans="1:6" x14ac:dyDescent="0.25">
      <c r="A50" s="248" t="s">
        <v>235</v>
      </c>
      <c r="B50" s="248"/>
      <c r="D50" s="255">
        <v>1061.78</v>
      </c>
      <c r="E50" s="251">
        <v>0</v>
      </c>
      <c r="F50" s="252">
        <v>0</v>
      </c>
    </row>
    <row r="51" spans="1:6" x14ac:dyDescent="0.25">
      <c r="A51" s="248" t="s">
        <v>260</v>
      </c>
      <c r="B51" s="248"/>
      <c r="D51" s="255">
        <v>1061.78</v>
      </c>
      <c r="E51" s="251">
        <v>0</v>
      </c>
      <c r="F51" s="252">
        <v>0</v>
      </c>
    </row>
    <row r="52" spans="1:6" ht="22.5" x14ac:dyDescent="0.25">
      <c r="A52" s="256" t="s">
        <v>271</v>
      </c>
      <c r="B52" s="253"/>
      <c r="D52" s="254">
        <v>1094909.9099999999</v>
      </c>
      <c r="E52" s="249">
        <v>952349.63</v>
      </c>
      <c r="F52" s="250">
        <v>0.86980000000000002</v>
      </c>
    </row>
    <row r="53" spans="1:6" ht="22.5" x14ac:dyDescent="0.25">
      <c r="A53" s="256" t="s">
        <v>272</v>
      </c>
      <c r="B53" s="253"/>
      <c r="D53" s="254">
        <v>1030010</v>
      </c>
      <c r="E53" s="249">
        <v>901992.94</v>
      </c>
      <c r="F53" s="250">
        <v>0.87570000000000003</v>
      </c>
    </row>
    <row r="54" spans="1:6" x14ac:dyDescent="0.25">
      <c r="A54" s="256" t="s">
        <v>264</v>
      </c>
      <c r="B54" s="253"/>
      <c r="D54" s="254">
        <v>13553.91</v>
      </c>
      <c r="E54" s="249">
        <v>42604.41</v>
      </c>
      <c r="F54" s="250">
        <v>3.1433</v>
      </c>
    </row>
    <row r="55" spans="1:6" ht="22.5" x14ac:dyDescent="0.25">
      <c r="A55" s="256" t="s">
        <v>265</v>
      </c>
      <c r="B55" s="253"/>
      <c r="C55" s="248" t="s">
        <v>102</v>
      </c>
      <c r="D55" s="254">
        <v>13553.91</v>
      </c>
      <c r="E55" s="249">
        <v>42604.41</v>
      </c>
      <c r="F55" s="250">
        <v>3.1433</v>
      </c>
    </row>
    <row r="56" spans="1:6" ht="15" customHeight="1" x14ac:dyDescent="0.25">
      <c r="A56" s="256" t="s">
        <v>266</v>
      </c>
      <c r="B56" s="253"/>
      <c r="C56" s="248" t="s">
        <v>103</v>
      </c>
      <c r="D56" s="254">
        <v>13553.91</v>
      </c>
      <c r="E56" s="249">
        <v>42604.41</v>
      </c>
      <c r="F56" s="250">
        <v>3.1433</v>
      </c>
    </row>
    <row r="57" spans="1:6" x14ac:dyDescent="0.25">
      <c r="A57" s="248" t="s">
        <v>235</v>
      </c>
      <c r="B57" s="248"/>
      <c r="C57" s="248" t="s">
        <v>108</v>
      </c>
      <c r="D57" s="255">
        <v>13553.91</v>
      </c>
      <c r="E57" s="251">
        <v>42604.41</v>
      </c>
      <c r="F57" s="252">
        <v>3.1433</v>
      </c>
    </row>
    <row r="58" spans="1:6" x14ac:dyDescent="0.25">
      <c r="A58" s="248" t="s">
        <v>160</v>
      </c>
      <c r="B58" s="248"/>
      <c r="C58" s="248" t="s">
        <v>153</v>
      </c>
      <c r="D58" s="255">
        <v>1533.91</v>
      </c>
      <c r="E58" s="251">
        <v>8282.7999999999993</v>
      </c>
      <c r="F58" s="252">
        <v>5.3997999999999999</v>
      </c>
    </row>
    <row r="59" spans="1:6" ht="22.5" x14ac:dyDescent="0.25">
      <c r="A59" s="248" t="s">
        <v>260</v>
      </c>
      <c r="B59" s="248"/>
      <c r="C59" s="248" t="s">
        <v>273</v>
      </c>
      <c r="D59" s="255">
        <v>12000</v>
      </c>
      <c r="E59" s="251">
        <v>30177.599999999999</v>
      </c>
      <c r="F59" s="252">
        <v>2.5148000000000001</v>
      </c>
    </row>
    <row r="60" spans="1:6" x14ac:dyDescent="0.25">
      <c r="A60" s="248" t="s">
        <v>152</v>
      </c>
      <c r="B60" s="248"/>
      <c r="C60" s="248" t="s">
        <v>173</v>
      </c>
      <c r="D60" s="255">
        <v>20</v>
      </c>
      <c r="E60" s="251">
        <v>26.1</v>
      </c>
      <c r="F60" s="252">
        <v>1.3049999999999999</v>
      </c>
    </row>
    <row r="61" spans="1:6" x14ac:dyDescent="0.25">
      <c r="A61" s="248" t="s">
        <v>204</v>
      </c>
      <c r="B61" s="248"/>
      <c r="D61" s="255">
        <v>0</v>
      </c>
      <c r="E61" s="251">
        <v>3981.75</v>
      </c>
      <c r="F61" s="252">
        <v>0</v>
      </c>
    </row>
    <row r="62" spans="1:6" x14ac:dyDescent="0.25">
      <c r="A62" s="248" t="s">
        <v>172</v>
      </c>
      <c r="B62" s="248"/>
      <c r="D62" s="255">
        <v>0</v>
      </c>
      <c r="E62" s="251">
        <v>136.16</v>
      </c>
      <c r="F62" s="252">
        <v>0</v>
      </c>
    </row>
    <row r="63" spans="1:6" ht="15" customHeight="1" x14ac:dyDescent="0.25">
      <c r="A63" s="256" t="s">
        <v>274</v>
      </c>
      <c r="B63" s="253"/>
      <c r="D63" s="254">
        <v>111198.43</v>
      </c>
      <c r="E63" s="251">
        <v>105638.29</v>
      </c>
      <c r="F63" s="250">
        <v>0.92959999999999998</v>
      </c>
    </row>
    <row r="64" spans="1:6" ht="22.5" x14ac:dyDescent="0.25">
      <c r="A64" s="256" t="s">
        <v>275</v>
      </c>
      <c r="B64" s="253"/>
      <c r="C64" s="248" t="s">
        <v>102</v>
      </c>
      <c r="D64" s="255">
        <v>103150.38</v>
      </c>
      <c r="E64" s="251">
        <v>105638.29</v>
      </c>
      <c r="F64" s="250">
        <v>0.99970000000000003</v>
      </c>
    </row>
    <row r="65" spans="1:6" ht="22.5" x14ac:dyDescent="0.25">
      <c r="A65" s="256" t="s">
        <v>276</v>
      </c>
      <c r="B65" s="253"/>
      <c r="C65" s="248" t="s">
        <v>108</v>
      </c>
      <c r="D65" s="255">
        <v>103150.38</v>
      </c>
      <c r="E65" s="251">
        <v>105638.29</v>
      </c>
      <c r="F65" s="250">
        <v>0.99970000000000003</v>
      </c>
    </row>
    <row r="66" spans="1:6" x14ac:dyDescent="0.25">
      <c r="A66" s="248" t="s">
        <v>235</v>
      </c>
      <c r="B66" s="248"/>
      <c r="C66" s="248" t="s">
        <v>153</v>
      </c>
      <c r="D66" s="255">
        <v>103150.38</v>
      </c>
      <c r="E66" s="251">
        <v>105638.29</v>
      </c>
      <c r="F66" s="252">
        <v>0.99970000000000003</v>
      </c>
    </row>
    <row r="67" spans="1:6" x14ac:dyDescent="0.25">
      <c r="A67" s="248" t="s">
        <v>260</v>
      </c>
      <c r="B67" s="248"/>
      <c r="D67" s="255">
        <v>103150.38</v>
      </c>
      <c r="E67" s="251">
        <f>102719.57+1835+429.07</f>
        <v>104983.64000000001</v>
      </c>
      <c r="F67" s="252">
        <v>0.99970000000000003</v>
      </c>
    </row>
    <row r="68" spans="1:6" x14ac:dyDescent="0.25">
      <c r="A68" s="248" t="s">
        <v>152</v>
      </c>
      <c r="B68" s="248"/>
      <c r="D68" s="255">
        <v>654.65</v>
      </c>
      <c r="E68" s="251">
        <v>654.65</v>
      </c>
      <c r="F68" s="252">
        <v>1</v>
      </c>
    </row>
    <row r="69" spans="1:6" ht="22.5" x14ac:dyDescent="0.25">
      <c r="A69" s="256" t="s">
        <v>277</v>
      </c>
      <c r="B69" s="253"/>
      <c r="C69" s="248" t="s">
        <v>102</v>
      </c>
      <c r="D69" s="254">
        <v>7798.05</v>
      </c>
      <c r="E69" s="249">
        <v>0</v>
      </c>
      <c r="F69" s="250">
        <v>0</v>
      </c>
    </row>
    <row r="70" spans="1:6" ht="22.5" x14ac:dyDescent="0.25">
      <c r="A70" s="256" t="s">
        <v>278</v>
      </c>
      <c r="B70" s="253"/>
      <c r="C70" s="248" t="s">
        <v>108</v>
      </c>
      <c r="D70" s="254">
        <v>3300</v>
      </c>
      <c r="E70" s="249">
        <v>0</v>
      </c>
      <c r="F70" s="250">
        <v>0</v>
      </c>
    </row>
    <row r="71" spans="1:6" x14ac:dyDescent="0.25">
      <c r="A71" s="248" t="s">
        <v>235</v>
      </c>
      <c r="B71" s="248"/>
      <c r="D71" s="255">
        <v>3300</v>
      </c>
      <c r="E71" s="251">
        <v>0</v>
      </c>
      <c r="F71" s="252">
        <v>0</v>
      </c>
    </row>
    <row r="72" spans="1:6" x14ac:dyDescent="0.25">
      <c r="A72" s="248" t="s">
        <v>260</v>
      </c>
      <c r="B72" s="248"/>
      <c r="C72" s="248" t="s">
        <v>102</v>
      </c>
      <c r="D72" s="255">
        <v>3300</v>
      </c>
      <c r="E72" s="251">
        <v>0</v>
      </c>
      <c r="F72" s="252">
        <v>0</v>
      </c>
    </row>
    <row r="73" spans="1:6" ht="22.5" x14ac:dyDescent="0.25">
      <c r="A73" s="256" t="s">
        <v>279</v>
      </c>
      <c r="B73" s="253"/>
      <c r="C73" s="248" t="s">
        <v>108</v>
      </c>
      <c r="D73" s="254">
        <v>4498.05</v>
      </c>
      <c r="E73" s="249">
        <v>0</v>
      </c>
      <c r="F73" s="250">
        <v>0</v>
      </c>
    </row>
    <row r="74" spans="1:6" x14ac:dyDescent="0.25">
      <c r="A74" s="248" t="s">
        <v>235</v>
      </c>
      <c r="B74" s="248"/>
      <c r="D74" s="255">
        <v>4498.05</v>
      </c>
      <c r="E74" s="251">
        <v>0</v>
      </c>
      <c r="F74" s="252">
        <v>0</v>
      </c>
    </row>
    <row r="75" spans="1:6" x14ac:dyDescent="0.25">
      <c r="A75" s="248" t="s">
        <v>260</v>
      </c>
      <c r="B75" s="248"/>
      <c r="D75" s="255">
        <v>4498.05</v>
      </c>
      <c r="E75" s="251">
        <v>0</v>
      </c>
      <c r="F75" s="252">
        <v>0</v>
      </c>
    </row>
    <row r="76" spans="1:6" x14ac:dyDescent="0.25">
      <c r="A76" s="256" t="s">
        <v>257</v>
      </c>
      <c r="B76" s="253"/>
      <c r="D76" s="254">
        <v>904580.77</v>
      </c>
      <c r="E76" s="249">
        <v>756014.31</v>
      </c>
      <c r="F76" s="250">
        <v>0.83579999999999999</v>
      </c>
    </row>
    <row r="77" spans="1:6" ht="22.5" x14ac:dyDescent="0.25">
      <c r="A77" s="256" t="s">
        <v>258</v>
      </c>
      <c r="B77" s="253"/>
      <c r="C77" s="248" t="s">
        <v>102</v>
      </c>
      <c r="D77" s="254">
        <v>904580.77</v>
      </c>
      <c r="E77" s="249">
        <v>756014.31</v>
      </c>
      <c r="F77" s="250">
        <v>0.83579999999999999</v>
      </c>
    </row>
    <row r="78" spans="1:6" x14ac:dyDescent="0.25">
      <c r="A78" s="256" t="s">
        <v>259</v>
      </c>
      <c r="B78" s="253"/>
      <c r="C78" s="248" t="s">
        <v>103</v>
      </c>
      <c r="D78" s="254">
        <v>810248.21</v>
      </c>
      <c r="E78" s="249">
        <v>756014.31</v>
      </c>
      <c r="F78" s="250">
        <v>0.93310000000000004</v>
      </c>
    </row>
    <row r="79" spans="1:6" x14ac:dyDescent="0.25">
      <c r="A79" s="248" t="s">
        <v>235</v>
      </c>
      <c r="B79" s="248"/>
      <c r="C79" s="248" t="s">
        <v>108</v>
      </c>
      <c r="D79" s="255">
        <v>810248.21</v>
      </c>
      <c r="E79" s="251">
        <v>756014.31</v>
      </c>
      <c r="F79" s="252">
        <v>0.93310000000000004</v>
      </c>
    </row>
    <row r="80" spans="1:6" ht="22.5" x14ac:dyDescent="0.25">
      <c r="A80" s="248" t="s">
        <v>160</v>
      </c>
      <c r="B80" s="248"/>
      <c r="C80" s="248" t="s">
        <v>273</v>
      </c>
      <c r="D80" s="255">
        <v>805771.07</v>
      </c>
      <c r="E80" s="251">
        <v>754849.29</v>
      </c>
      <c r="F80" s="252">
        <v>0.93679999999999997</v>
      </c>
    </row>
    <row r="81" spans="1:6" x14ac:dyDescent="0.25">
      <c r="A81" s="248" t="s">
        <v>260</v>
      </c>
      <c r="B81" s="248"/>
      <c r="D81" s="255">
        <v>495.39</v>
      </c>
      <c r="E81" s="251">
        <v>1165.02</v>
      </c>
      <c r="F81" s="252">
        <v>2.3517000000000001</v>
      </c>
    </row>
    <row r="82" spans="1:6" x14ac:dyDescent="0.25">
      <c r="A82" s="248" t="s">
        <v>204</v>
      </c>
      <c r="B82" s="248"/>
      <c r="C82" s="248" t="s">
        <v>102</v>
      </c>
      <c r="D82" s="255">
        <v>3981.75</v>
      </c>
      <c r="E82" s="251">
        <v>0</v>
      </c>
      <c r="F82" s="252">
        <v>0</v>
      </c>
    </row>
    <row r="83" spans="1:6" ht="22.5" x14ac:dyDescent="0.25">
      <c r="A83" s="256" t="s">
        <v>270</v>
      </c>
      <c r="B83" s="253"/>
      <c r="C83" s="248" t="s">
        <v>108</v>
      </c>
      <c r="D83" s="254">
        <v>94332.56</v>
      </c>
      <c r="E83" s="249">
        <v>0</v>
      </c>
      <c r="F83" s="250">
        <v>0</v>
      </c>
    </row>
    <row r="84" spans="1:6" x14ac:dyDescent="0.25">
      <c r="A84" s="248" t="s">
        <v>235</v>
      </c>
      <c r="B84" s="248"/>
      <c r="D84" s="255">
        <v>94332.56</v>
      </c>
      <c r="E84" s="251">
        <v>0</v>
      </c>
      <c r="F84" s="252">
        <v>0</v>
      </c>
    </row>
    <row r="85" spans="1:6" x14ac:dyDescent="0.25">
      <c r="A85" s="248" t="s">
        <v>260</v>
      </c>
      <c r="B85" s="248"/>
      <c r="D85" s="255">
        <v>94332.56</v>
      </c>
      <c r="E85" s="251">
        <v>0</v>
      </c>
      <c r="F85" s="252">
        <v>0</v>
      </c>
    </row>
    <row r="86" spans="1:6" x14ac:dyDescent="0.25">
      <c r="A86" s="256" t="s">
        <v>280</v>
      </c>
      <c r="B86" s="253"/>
      <c r="D86" s="254">
        <v>676.89</v>
      </c>
      <c r="E86" s="249">
        <v>0</v>
      </c>
      <c r="F86" s="250">
        <v>0</v>
      </c>
    </row>
    <row r="87" spans="1:6" ht="22.5" x14ac:dyDescent="0.25">
      <c r="A87" s="256" t="s">
        <v>281</v>
      </c>
      <c r="B87" s="253"/>
      <c r="C87" s="248" t="s">
        <v>102</v>
      </c>
      <c r="D87" s="254">
        <v>676.89</v>
      </c>
      <c r="E87" s="249">
        <v>0</v>
      </c>
      <c r="F87" s="250">
        <v>0</v>
      </c>
    </row>
    <row r="88" spans="1:6" ht="22.5" x14ac:dyDescent="0.25">
      <c r="A88" s="256" t="s">
        <v>282</v>
      </c>
      <c r="B88" s="253"/>
      <c r="C88" s="248" t="s">
        <v>108</v>
      </c>
      <c r="D88" s="254">
        <v>676.89</v>
      </c>
      <c r="E88" s="249">
        <v>0</v>
      </c>
      <c r="F88" s="250">
        <v>0</v>
      </c>
    </row>
    <row r="89" spans="1:6" x14ac:dyDescent="0.25">
      <c r="A89" s="248" t="s">
        <v>235</v>
      </c>
      <c r="B89" s="248"/>
      <c r="D89" s="255">
        <v>676.89</v>
      </c>
      <c r="E89" s="251">
        <v>0</v>
      </c>
      <c r="F89" s="252">
        <v>0</v>
      </c>
    </row>
    <row r="90" spans="1:6" x14ac:dyDescent="0.25">
      <c r="A90" s="248" t="s">
        <v>260</v>
      </c>
      <c r="B90" s="248"/>
      <c r="D90" s="255">
        <v>676.89</v>
      </c>
      <c r="E90" s="251">
        <v>0</v>
      </c>
      <c r="F90" s="252">
        <v>0</v>
      </c>
    </row>
    <row r="91" spans="1:6" ht="22.5" x14ac:dyDescent="0.25">
      <c r="A91" s="256" t="s">
        <v>283</v>
      </c>
      <c r="B91" s="253"/>
      <c r="D91" s="254">
        <v>36790.6</v>
      </c>
      <c r="E91" s="249">
        <v>37888.15</v>
      </c>
      <c r="F91" s="250">
        <v>1</v>
      </c>
    </row>
    <row r="92" spans="1:6" x14ac:dyDescent="0.25">
      <c r="A92" s="256" t="s">
        <v>274</v>
      </c>
      <c r="B92" s="253"/>
      <c r="D92" s="254">
        <v>36790.6</v>
      </c>
      <c r="E92" s="249">
        <v>37888.15</v>
      </c>
      <c r="F92" s="250">
        <v>1</v>
      </c>
    </row>
    <row r="93" spans="1:6" ht="22.5" x14ac:dyDescent="0.25">
      <c r="A93" s="256" t="s">
        <v>275</v>
      </c>
      <c r="B93" s="253"/>
      <c r="C93" s="248" t="s">
        <v>102</v>
      </c>
      <c r="D93" s="254">
        <v>36790.6</v>
      </c>
      <c r="E93" s="249">
        <v>37888.15</v>
      </c>
      <c r="F93" s="250">
        <v>1</v>
      </c>
    </row>
    <row r="94" spans="1:6" ht="22.5" x14ac:dyDescent="0.25">
      <c r="A94" s="256" t="s">
        <v>276</v>
      </c>
      <c r="B94" s="253"/>
      <c r="C94" s="248" t="s">
        <v>108</v>
      </c>
      <c r="D94" s="254">
        <v>36790.6</v>
      </c>
      <c r="E94" s="249">
        <v>37888.15</v>
      </c>
      <c r="F94" s="250">
        <v>1</v>
      </c>
    </row>
    <row r="95" spans="1:6" x14ac:dyDescent="0.25">
      <c r="A95" s="248" t="s">
        <v>235</v>
      </c>
      <c r="B95" s="248"/>
      <c r="D95" s="255">
        <v>36790.6</v>
      </c>
      <c r="E95" s="251">
        <v>37888.15</v>
      </c>
      <c r="F95" s="252">
        <v>1</v>
      </c>
    </row>
    <row r="96" spans="1:6" x14ac:dyDescent="0.25">
      <c r="A96" s="248" t="s">
        <v>260</v>
      </c>
      <c r="B96" s="248"/>
      <c r="D96" s="255">
        <v>36790.6</v>
      </c>
      <c r="E96" s="251">
        <v>37888.15</v>
      </c>
      <c r="F96" s="252">
        <v>1</v>
      </c>
    </row>
    <row r="97" spans="1:6" ht="33.75" x14ac:dyDescent="0.25">
      <c r="A97" s="256" t="s">
        <v>284</v>
      </c>
      <c r="B97" s="253"/>
      <c r="D97" s="254">
        <v>19232.34</v>
      </c>
      <c r="E97" s="249">
        <v>12538.54</v>
      </c>
      <c r="F97" s="250">
        <v>0.65200000000000002</v>
      </c>
    </row>
    <row r="98" spans="1:6" x14ac:dyDescent="0.25">
      <c r="A98" s="256" t="s">
        <v>264</v>
      </c>
      <c r="B98" s="253"/>
      <c r="D98" s="254">
        <v>12466.34</v>
      </c>
      <c r="E98" s="249">
        <v>12538.54</v>
      </c>
      <c r="F98" s="250">
        <v>1.0058</v>
      </c>
    </row>
    <row r="99" spans="1:6" ht="22.5" x14ac:dyDescent="0.25">
      <c r="A99" s="256" t="s">
        <v>265</v>
      </c>
      <c r="B99" s="253"/>
      <c r="C99" s="248" t="s">
        <v>180</v>
      </c>
      <c r="D99" s="254">
        <v>12466.34</v>
      </c>
      <c r="E99" s="249">
        <v>12538.54</v>
      </c>
      <c r="F99" s="250">
        <v>1.0058</v>
      </c>
    </row>
    <row r="100" spans="1:6" ht="22.5" x14ac:dyDescent="0.25">
      <c r="A100" s="256" t="s">
        <v>266</v>
      </c>
      <c r="B100" s="253"/>
      <c r="C100" s="248" t="s">
        <v>187</v>
      </c>
      <c r="D100" s="254">
        <v>12466.34</v>
      </c>
      <c r="E100" s="249">
        <v>12538.54</v>
      </c>
      <c r="F100" s="250">
        <v>1.0058</v>
      </c>
    </row>
    <row r="101" spans="1:6" x14ac:dyDescent="0.25">
      <c r="A101" s="248" t="s">
        <v>237</v>
      </c>
      <c r="B101" s="248"/>
      <c r="D101" s="255">
        <v>12466.34</v>
      </c>
      <c r="E101" s="251">
        <v>12538.54</v>
      </c>
      <c r="F101" s="252">
        <v>1.0058</v>
      </c>
    </row>
    <row r="102" spans="1:6" x14ac:dyDescent="0.25">
      <c r="A102" s="248" t="s">
        <v>285</v>
      </c>
      <c r="B102" s="248"/>
      <c r="D102" s="255">
        <v>12466.34</v>
      </c>
      <c r="E102" s="251">
        <v>12538.54</v>
      </c>
      <c r="F102" s="252">
        <v>1.0058</v>
      </c>
    </row>
    <row r="103" spans="1:6" x14ac:dyDescent="0.25">
      <c r="A103" s="256" t="s">
        <v>280</v>
      </c>
      <c r="B103" s="253"/>
      <c r="D103" s="254">
        <v>6766</v>
      </c>
      <c r="E103" s="249">
        <v>0</v>
      </c>
      <c r="F103" s="250">
        <v>0</v>
      </c>
    </row>
    <row r="104" spans="1:6" ht="22.5" x14ac:dyDescent="0.25">
      <c r="A104" s="256" t="s">
        <v>281</v>
      </c>
      <c r="B104" s="253"/>
      <c r="C104" s="248" t="s">
        <v>180</v>
      </c>
      <c r="D104" s="254">
        <v>6766</v>
      </c>
      <c r="E104" s="249">
        <v>0</v>
      </c>
      <c r="F104" s="250">
        <v>0</v>
      </c>
    </row>
    <row r="105" spans="1:6" ht="22.5" x14ac:dyDescent="0.25">
      <c r="A105" s="256" t="s">
        <v>286</v>
      </c>
      <c r="B105" s="253"/>
      <c r="C105" s="248" t="s">
        <v>187</v>
      </c>
      <c r="D105" s="254">
        <v>6766</v>
      </c>
      <c r="E105" s="249">
        <v>0</v>
      </c>
      <c r="F105" s="250">
        <v>0</v>
      </c>
    </row>
    <row r="106" spans="1:6" x14ac:dyDescent="0.25">
      <c r="A106" s="248" t="s">
        <v>237</v>
      </c>
      <c r="B106" s="248"/>
      <c r="D106" s="255">
        <v>6766</v>
      </c>
      <c r="E106" s="251">
        <v>0</v>
      </c>
      <c r="F106" s="252">
        <v>0</v>
      </c>
    </row>
    <row r="107" spans="1:6" x14ac:dyDescent="0.25">
      <c r="A107" s="248" t="s">
        <v>285</v>
      </c>
      <c r="B107" s="248"/>
      <c r="D107" s="255">
        <v>6766</v>
      </c>
      <c r="E107" s="251">
        <v>0</v>
      </c>
      <c r="F107" s="252">
        <v>0</v>
      </c>
    </row>
    <row r="108" spans="1:6" ht="22.5" x14ac:dyDescent="0.25">
      <c r="A108" s="256" t="s">
        <v>287</v>
      </c>
      <c r="B108" s="253"/>
      <c r="D108" s="254">
        <v>8876.9699999999993</v>
      </c>
      <c r="E108" s="249">
        <v>1027.55</v>
      </c>
      <c r="F108" s="250">
        <v>0.1158</v>
      </c>
    </row>
    <row r="109" spans="1:6" ht="15" customHeight="1" x14ac:dyDescent="0.25">
      <c r="A109" s="256" t="s">
        <v>253</v>
      </c>
      <c r="B109" s="253"/>
      <c r="D109" s="254">
        <v>250</v>
      </c>
      <c r="E109" s="249">
        <v>0</v>
      </c>
      <c r="F109" s="250">
        <v>0</v>
      </c>
    </row>
    <row r="110" spans="1:6" ht="15" customHeight="1" x14ac:dyDescent="0.25">
      <c r="A110" s="256" t="s">
        <v>254</v>
      </c>
      <c r="B110" s="253"/>
      <c r="C110" s="248" t="s">
        <v>102</v>
      </c>
      <c r="D110" s="254">
        <v>250</v>
      </c>
      <c r="E110" s="249">
        <v>0</v>
      </c>
      <c r="F110" s="250">
        <v>0</v>
      </c>
    </row>
    <row r="111" spans="1:6" ht="15" customHeight="1" x14ac:dyDescent="0.25">
      <c r="A111" s="256" t="s">
        <v>255</v>
      </c>
      <c r="B111" s="253"/>
      <c r="C111" s="248" t="s">
        <v>108</v>
      </c>
      <c r="D111" s="254">
        <v>250</v>
      </c>
      <c r="E111" s="249">
        <v>0</v>
      </c>
      <c r="F111" s="250">
        <v>0</v>
      </c>
    </row>
    <row r="112" spans="1:6" x14ac:dyDescent="0.25">
      <c r="A112" s="248" t="s">
        <v>235</v>
      </c>
      <c r="B112" s="248"/>
      <c r="D112" s="255">
        <v>250</v>
      </c>
      <c r="E112" s="251">
        <v>0</v>
      </c>
      <c r="F112" s="252">
        <v>0</v>
      </c>
    </row>
    <row r="113" spans="1:6" x14ac:dyDescent="0.25">
      <c r="A113" s="248" t="s">
        <v>260</v>
      </c>
      <c r="B113" s="248"/>
      <c r="D113" s="255">
        <v>250</v>
      </c>
      <c r="E113" s="251">
        <v>0</v>
      </c>
      <c r="F113" s="252">
        <v>0</v>
      </c>
    </row>
    <row r="114" spans="1:6" x14ac:dyDescent="0.25">
      <c r="A114" s="256" t="s">
        <v>257</v>
      </c>
      <c r="B114" s="253"/>
      <c r="D114" s="254">
        <v>8626.9699999999993</v>
      </c>
      <c r="E114" s="249">
        <v>1027.55</v>
      </c>
      <c r="F114" s="250">
        <v>0.1191</v>
      </c>
    </row>
    <row r="115" spans="1:6" ht="22.5" x14ac:dyDescent="0.25">
      <c r="A115" s="256" t="s">
        <v>258</v>
      </c>
      <c r="B115" s="253"/>
      <c r="C115" s="248" t="s">
        <v>102</v>
      </c>
      <c r="D115" s="254">
        <v>8626.9699999999993</v>
      </c>
      <c r="E115" s="249">
        <v>1027.55</v>
      </c>
      <c r="F115" s="250">
        <v>0.1191</v>
      </c>
    </row>
    <row r="116" spans="1:6" x14ac:dyDescent="0.25">
      <c r="A116" s="256" t="s">
        <v>259</v>
      </c>
      <c r="B116" s="253"/>
      <c r="C116" s="248" t="s">
        <v>103</v>
      </c>
      <c r="D116" s="254">
        <v>8626.9699999999993</v>
      </c>
      <c r="E116" s="249">
        <v>1027.55</v>
      </c>
      <c r="F116" s="250">
        <v>0.1191</v>
      </c>
    </row>
    <row r="117" spans="1:6" x14ac:dyDescent="0.25">
      <c r="A117" s="248" t="s">
        <v>235</v>
      </c>
      <c r="B117" s="248"/>
      <c r="C117" s="248" t="s">
        <v>108</v>
      </c>
      <c r="D117" s="255">
        <v>8626.9699999999993</v>
      </c>
      <c r="E117" s="251">
        <v>1027.55</v>
      </c>
      <c r="F117" s="252">
        <v>0.1191</v>
      </c>
    </row>
    <row r="118" spans="1:6" x14ac:dyDescent="0.25">
      <c r="A118" s="248" t="s">
        <v>160</v>
      </c>
      <c r="B118" s="248"/>
      <c r="C118" s="248" t="s">
        <v>153</v>
      </c>
      <c r="D118" s="255">
        <v>4645.28</v>
      </c>
      <c r="E118" s="251">
        <v>0</v>
      </c>
      <c r="F118" s="252">
        <v>0</v>
      </c>
    </row>
    <row r="119" spans="1:6" x14ac:dyDescent="0.25">
      <c r="A119" s="248" t="s">
        <v>260</v>
      </c>
      <c r="B119" s="248"/>
      <c r="D119" s="255">
        <v>1327.23</v>
      </c>
      <c r="E119" s="251">
        <v>0</v>
      </c>
      <c r="F119" s="252">
        <v>0</v>
      </c>
    </row>
    <row r="120" spans="1:6" x14ac:dyDescent="0.25">
      <c r="A120" s="248" t="s">
        <v>152</v>
      </c>
      <c r="B120" s="248"/>
      <c r="D120" s="255">
        <v>2654.46</v>
      </c>
      <c r="E120" s="251">
        <v>1027.55</v>
      </c>
      <c r="F120" s="252">
        <v>0.3871</v>
      </c>
    </row>
    <row r="121" spans="1:6" x14ac:dyDescent="0.25">
      <c r="C121" s="247"/>
      <c r="F121"/>
    </row>
    <row r="122" spans="1:6" x14ac:dyDescent="0.25">
      <c r="C122" s="247"/>
      <c r="F122"/>
    </row>
    <row r="123" spans="1:6" x14ac:dyDescent="0.25">
      <c r="C123" s="247"/>
      <c r="F123"/>
    </row>
    <row r="124" spans="1:6" x14ac:dyDescent="0.25">
      <c r="C124" s="247"/>
      <c r="F124"/>
    </row>
    <row r="125" spans="1:6" x14ac:dyDescent="0.25">
      <c r="C125" s="247"/>
      <c r="F125"/>
    </row>
    <row r="126" spans="1:6" x14ac:dyDescent="0.25">
      <c r="C126" s="247"/>
      <c r="F126"/>
    </row>
    <row r="127" spans="1:6" x14ac:dyDescent="0.25">
      <c r="C127" s="247"/>
      <c r="F127"/>
    </row>
    <row r="128" spans="1:6" x14ac:dyDescent="0.25">
      <c r="C128" s="247"/>
      <c r="F128"/>
    </row>
    <row r="129" spans="3:6" x14ac:dyDescent="0.25">
      <c r="C129" s="247"/>
      <c r="F129"/>
    </row>
    <row r="130" spans="3:6" x14ac:dyDescent="0.25">
      <c r="C130" s="247"/>
      <c r="F130"/>
    </row>
    <row r="131" spans="3:6" x14ac:dyDescent="0.25">
      <c r="C131" s="247"/>
      <c r="F131"/>
    </row>
    <row r="132" spans="3:6" x14ac:dyDescent="0.25">
      <c r="C132" s="247"/>
      <c r="F132"/>
    </row>
    <row r="133" spans="3:6" x14ac:dyDescent="0.25">
      <c r="C133" s="247"/>
      <c r="F133"/>
    </row>
    <row r="134" spans="3:6" x14ac:dyDescent="0.25">
      <c r="C134" s="247"/>
      <c r="F134"/>
    </row>
    <row r="135" spans="3:6" x14ac:dyDescent="0.25">
      <c r="C135" s="247"/>
      <c r="F135"/>
    </row>
    <row r="136" spans="3:6" x14ac:dyDescent="0.25">
      <c r="C136" s="247"/>
      <c r="F136"/>
    </row>
    <row r="137" spans="3:6" x14ac:dyDescent="0.25">
      <c r="C137" s="247"/>
      <c r="F137"/>
    </row>
    <row r="138" spans="3:6" x14ac:dyDescent="0.25">
      <c r="C138" s="247"/>
      <c r="F138"/>
    </row>
    <row r="139" spans="3:6" x14ac:dyDescent="0.25">
      <c r="C139" s="247"/>
      <c r="F139"/>
    </row>
    <row r="140" spans="3:6" x14ac:dyDescent="0.25">
      <c r="C140" s="247"/>
      <c r="F140"/>
    </row>
    <row r="141" spans="3:6" x14ac:dyDescent="0.25">
      <c r="C141" s="247"/>
      <c r="F141"/>
    </row>
    <row r="142" spans="3:6" x14ac:dyDescent="0.25">
      <c r="C142" s="247"/>
      <c r="F142"/>
    </row>
    <row r="143" spans="3:6" x14ac:dyDescent="0.25">
      <c r="C143" s="247"/>
      <c r="F143"/>
    </row>
    <row r="144" spans="3:6" x14ac:dyDescent="0.25">
      <c r="C144" s="247"/>
      <c r="F144"/>
    </row>
    <row r="145" spans="3:6" x14ac:dyDescent="0.25">
      <c r="C145" s="247"/>
      <c r="F145"/>
    </row>
    <row r="146" spans="3:6" x14ac:dyDescent="0.25">
      <c r="C146" s="247"/>
      <c r="F146"/>
    </row>
    <row r="147" spans="3:6" x14ac:dyDescent="0.25">
      <c r="C147" s="247"/>
      <c r="F147"/>
    </row>
    <row r="148" spans="3:6" x14ac:dyDescent="0.25">
      <c r="C148" s="247"/>
      <c r="F148"/>
    </row>
    <row r="149" spans="3:6" x14ac:dyDescent="0.25">
      <c r="C149" s="247"/>
      <c r="F149"/>
    </row>
    <row r="150" spans="3:6" x14ac:dyDescent="0.25">
      <c r="C150" s="247"/>
      <c r="F150"/>
    </row>
    <row r="151" spans="3:6" x14ac:dyDescent="0.25">
      <c r="C151" s="247"/>
      <c r="F151"/>
    </row>
    <row r="152" spans="3:6" x14ac:dyDescent="0.25">
      <c r="C152" s="247"/>
      <c r="F152"/>
    </row>
    <row r="153" spans="3:6" x14ac:dyDescent="0.25">
      <c r="C153" s="247"/>
      <c r="F153"/>
    </row>
    <row r="154" spans="3:6" x14ac:dyDescent="0.25">
      <c r="C154" s="247"/>
      <c r="F154"/>
    </row>
    <row r="155" spans="3:6" x14ac:dyDescent="0.25">
      <c r="C155" s="247"/>
      <c r="F155"/>
    </row>
    <row r="156" spans="3:6" x14ac:dyDescent="0.25">
      <c r="C156" s="247"/>
      <c r="F156"/>
    </row>
    <row r="157" spans="3:6" x14ac:dyDescent="0.25">
      <c r="C157" s="247"/>
      <c r="F157"/>
    </row>
    <row r="158" spans="3:6" x14ac:dyDescent="0.25">
      <c r="C158" s="247"/>
      <c r="F158"/>
    </row>
    <row r="159" spans="3:6" x14ac:dyDescent="0.25">
      <c r="C159" s="247"/>
      <c r="F159"/>
    </row>
    <row r="160" spans="3:6" x14ac:dyDescent="0.25">
      <c r="C160" s="247"/>
      <c r="F160"/>
    </row>
    <row r="161" spans="3:6" x14ac:dyDescent="0.25">
      <c r="C161" s="247"/>
      <c r="F161"/>
    </row>
    <row r="162" spans="3:6" x14ac:dyDescent="0.25">
      <c r="C162" s="247"/>
      <c r="F162"/>
    </row>
    <row r="163" spans="3:6" x14ac:dyDescent="0.25">
      <c r="C163" s="247"/>
      <c r="F163"/>
    </row>
    <row r="164" spans="3:6" x14ac:dyDescent="0.25">
      <c r="C164" s="247"/>
      <c r="F164"/>
    </row>
    <row r="165" spans="3:6" x14ac:dyDescent="0.25">
      <c r="C165" s="247"/>
      <c r="F165"/>
    </row>
    <row r="166" spans="3:6" x14ac:dyDescent="0.25">
      <c r="C166" s="247"/>
      <c r="F166"/>
    </row>
    <row r="167" spans="3:6" x14ac:dyDescent="0.25">
      <c r="C167" s="247"/>
      <c r="F167"/>
    </row>
    <row r="168" spans="3:6" x14ac:dyDescent="0.25">
      <c r="C168" s="247"/>
      <c r="F168"/>
    </row>
    <row r="169" spans="3:6" x14ac:dyDescent="0.25">
      <c r="C169" s="247"/>
      <c r="F169"/>
    </row>
    <row r="170" spans="3:6" x14ac:dyDescent="0.25">
      <c r="C170" s="247"/>
      <c r="F170"/>
    </row>
    <row r="171" spans="3:6" x14ac:dyDescent="0.25">
      <c r="C171" s="247"/>
      <c r="F171"/>
    </row>
    <row r="172" spans="3:6" x14ac:dyDescent="0.25">
      <c r="C172" s="247"/>
      <c r="F172"/>
    </row>
    <row r="173" spans="3:6" x14ac:dyDescent="0.25">
      <c r="C173" s="247"/>
      <c r="F173"/>
    </row>
    <row r="174" spans="3:6" x14ac:dyDescent="0.25">
      <c r="C174" s="247"/>
      <c r="F174"/>
    </row>
    <row r="175" spans="3:6" x14ac:dyDescent="0.25">
      <c r="C175" s="247"/>
      <c r="F175"/>
    </row>
    <row r="176" spans="3:6" x14ac:dyDescent="0.25">
      <c r="C176" s="247"/>
      <c r="F176"/>
    </row>
    <row r="177" spans="3:6" x14ac:dyDescent="0.25">
      <c r="C177" s="247"/>
      <c r="F177"/>
    </row>
    <row r="178" spans="3:6" x14ac:dyDescent="0.25">
      <c r="C178" s="247"/>
      <c r="F178"/>
    </row>
    <row r="179" spans="3:6" x14ac:dyDescent="0.25">
      <c r="C179" s="247"/>
      <c r="F179"/>
    </row>
    <row r="180" spans="3:6" x14ac:dyDescent="0.25">
      <c r="C180" s="247"/>
      <c r="F180"/>
    </row>
    <row r="181" spans="3:6" x14ac:dyDescent="0.25">
      <c r="C181" s="247"/>
      <c r="F181"/>
    </row>
    <row r="182" spans="3:6" x14ac:dyDescent="0.25">
      <c r="C182" s="247"/>
      <c r="F182"/>
    </row>
    <row r="183" spans="3:6" x14ac:dyDescent="0.25">
      <c r="C183" s="247"/>
      <c r="F183"/>
    </row>
    <row r="184" spans="3:6" x14ac:dyDescent="0.25">
      <c r="C184" s="247"/>
      <c r="F184"/>
    </row>
    <row r="185" spans="3:6" x14ac:dyDescent="0.25">
      <c r="C185" s="247"/>
      <c r="F185"/>
    </row>
    <row r="186" spans="3:6" x14ac:dyDescent="0.25">
      <c r="C186" s="247"/>
      <c r="F186"/>
    </row>
    <row r="187" spans="3:6" x14ac:dyDescent="0.25">
      <c r="C187" s="247"/>
      <c r="F187"/>
    </row>
    <row r="188" spans="3:6" x14ac:dyDescent="0.25">
      <c r="C188" s="247"/>
      <c r="F188"/>
    </row>
    <row r="189" spans="3:6" x14ac:dyDescent="0.25">
      <c r="C189" s="247"/>
      <c r="F189"/>
    </row>
    <row r="190" spans="3:6" x14ac:dyDescent="0.25">
      <c r="C190" s="247"/>
      <c r="F190"/>
    </row>
    <row r="191" spans="3:6" x14ac:dyDescent="0.25">
      <c r="C191" s="247"/>
      <c r="F191"/>
    </row>
    <row r="192" spans="3:6" x14ac:dyDescent="0.25">
      <c r="C192" s="247"/>
      <c r="F192"/>
    </row>
    <row r="193" spans="3:6" x14ac:dyDescent="0.25">
      <c r="C193" s="247"/>
      <c r="F193"/>
    </row>
    <row r="194" spans="3:6" x14ac:dyDescent="0.25">
      <c r="C194" s="247"/>
      <c r="F194"/>
    </row>
    <row r="195" spans="3:6" x14ac:dyDescent="0.25">
      <c r="C195" s="247"/>
      <c r="F195"/>
    </row>
    <row r="196" spans="3:6" x14ac:dyDescent="0.25">
      <c r="C196" s="247"/>
      <c r="F196"/>
    </row>
    <row r="197" spans="3:6" x14ac:dyDescent="0.25">
      <c r="C197" s="247"/>
      <c r="F197"/>
    </row>
    <row r="198" spans="3:6" x14ac:dyDescent="0.25">
      <c r="C198" s="247"/>
      <c r="F198"/>
    </row>
    <row r="199" spans="3:6" x14ac:dyDescent="0.25">
      <c r="C199" s="247"/>
      <c r="F199"/>
    </row>
    <row r="200" spans="3:6" x14ac:dyDescent="0.25">
      <c r="C200" s="247"/>
      <c r="F200"/>
    </row>
    <row r="201" spans="3:6" x14ac:dyDescent="0.25">
      <c r="C201" s="247"/>
      <c r="F201"/>
    </row>
    <row r="202" spans="3:6" x14ac:dyDescent="0.25">
      <c r="C202" s="247"/>
      <c r="F202"/>
    </row>
    <row r="203" spans="3:6" x14ac:dyDescent="0.25">
      <c r="C203" s="247"/>
      <c r="F203"/>
    </row>
    <row r="204" spans="3:6" x14ac:dyDescent="0.25">
      <c r="C204" s="247"/>
      <c r="F204"/>
    </row>
    <row r="205" spans="3:6" x14ac:dyDescent="0.25">
      <c r="C205" s="247"/>
      <c r="F205"/>
    </row>
    <row r="206" spans="3:6" x14ac:dyDescent="0.25">
      <c r="C206" s="247"/>
      <c r="F206"/>
    </row>
    <row r="207" spans="3:6" x14ac:dyDescent="0.25">
      <c r="C207" s="247"/>
      <c r="F207"/>
    </row>
    <row r="208" spans="3:6" x14ac:dyDescent="0.25">
      <c r="C208" s="247"/>
      <c r="F208"/>
    </row>
    <row r="209" spans="3:6" x14ac:dyDescent="0.25">
      <c r="C209" s="247"/>
      <c r="F209"/>
    </row>
    <row r="210" spans="3:6" x14ac:dyDescent="0.25">
      <c r="C210" s="247"/>
      <c r="F210"/>
    </row>
    <row r="211" spans="3:6" x14ac:dyDescent="0.25">
      <c r="C211" s="247"/>
      <c r="F211"/>
    </row>
    <row r="212" spans="3:6" x14ac:dyDescent="0.25">
      <c r="C212" s="247"/>
      <c r="F212"/>
    </row>
    <row r="213" spans="3:6" x14ac:dyDescent="0.25">
      <c r="C213" s="247"/>
      <c r="F213"/>
    </row>
    <row r="214" spans="3:6" x14ac:dyDescent="0.25">
      <c r="C214" s="247"/>
      <c r="F214"/>
    </row>
    <row r="215" spans="3:6" x14ac:dyDescent="0.25">
      <c r="C215" s="247"/>
      <c r="F215"/>
    </row>
    <row r="216" spans="3:6" x14ac:dyDescent="0.25">
      <c r="C216" s="247"/>
      <c r="F216"/>
    </row>
    <row r="217" spans="3:6" x14ac:dyDescent="0.25">
      <c r="C217" s="247"/>
      <c r="F217"/>
    </row>
    <row r="218" spans="3:6" x14ac:dyDescent="0.25">
      <c r="C218" s="247"/>
      <c r="F218"/>
    </row>
    <row r="219" spans="3:6" x14ac:dyDescent="0.25">
      <c r="C219" s="247"/>
      <c r="F219"/>
    </row>
    <row r="220" spans="3:6" x14ac:dyDescent="0.25">
      <c r="C220" s="247"/>
      <c r="F220"/>
    </row>
    <row r="221" spans="3:6" x14ac:dyDescent="0.25">
      <c r="C221" s="247"/>
      <c r="F221"/>
    </row>
    <row r="222" spans="3:6" x14ac:dyDescent="0.25">
      <c r="C222" s="247"/>
      <c r="F222"/>
    </row>
    <row r="223" spans="3:6" x14ac:dyDescent="0.25">
      <c r="C223" s="247"/>
      <c r="F223"/>
    </row>
    <row r="224" spans="3:6" x14ac:dyDescent="0.25">
      <c r="C224" s="247"/>
      <c r="F224"/>
    </row>
    <row r="225" spans="3:6" x14ac:dyDescent="0.25">
      <c r="C225" s="247"/>
      <c r="F225"/>
    </row>
    <row r="226" spans="3:6" x14ac:dyDescent="0.25">
      <c r="C226" s="247"/>
      <c r="F226"/>
    </row>
    <row r="227" spans="3:6" x14ac:dyDescent="0.25">
      <c r="C227" s="247"/>
      <c r="F227"/>
    </row>
    <row r="228" spans="3:6" x14ac:dyDescent="0.25">
      <c r="C228" s="247"/>
      <c r="F228"/>
    </row>
    <row r="229" spans="3:6" x14ac:dyDescent="0.25">
      <c r="C229" s="247"/>
      <c r="F229"/>
    </row>
    <row r="230" spans="3:6" x14ac:dyDescent="0.25">
      <c r="C230" s="247"/>
      <c r="F230"/>
    </row>
    <row r="231" spans="3:6" x14ac:dyDescent="0.25">
      <c r="C231" s="247"/>
      <c r="F231"/>
    </row>
    <row r="232" spans="3:6" x14ac:dyDescent="0.25">
      <c r="C232" s="247"/>
      <c r="F232"/>
    </row>
    <row r="233" spans="3:6" x14ac:dyDescent="0.25">
      <c r="C233" s="247"/>
      <c r="F233"/>
    </row>
    <row r="234" spans="3:6" x14ac:dyDescent="0.25">
      <c r="C234" s="247"/>
      <c r="F234"/>
    </row>
    <row r="235" spans="3:6" x14ac:dyDescent="0.25">
      <c r="C235" s="247"/>
      <c r="F235"/>
    </row>
    <row r="236" spans="3:6" x14ac:dyDescent="0.25">
      <c r="C236" s="247"/>
      <c r="F236"/>
    </row>
    <row r="237" spans="3:6" x14ac:dyDescent="0.25">
      <c r="C237" s="247"/>
      <c r="F237"/>
    </row>
    <row r="238" spans="3:6" x14ac:dyDescent="0.25">
      <c r="C238" s="247"/>
      <c r="F238"/>
    </row>
    <row r="239" spans="3:6" x14ac:dyDescent="0.25">
      <c r="C239" s="247"/>
      <c r="F239"/>
    </row>
    <row r="240" spans="3:6" x14ac:dyDescent="0.25">
      <c r="C240" s="247"/>
      <c r="F240"/>
    </row>
    <row r="241" spans="3:6" x14ac:dyDescent="0.25">
      <c r="C241" s="247"/>
      <c r="F241"/>
    </row>
    <row r="242" spans="3:6" x14ac:dyDescent="0.25">
      <c r="C242" s="247"/>
      <c r="F242"/>
    </row>
    <row r="243" spans="3:6" x14ac:dyDescent="0.25">
      <c r="C243" s="247"/>
      <c r="F243"/>
    </row>
    <row r="244" spans="3:6" x14ac:dyDescent="0.25">
      <c r="C244" s="247"/>
      <c r="F244"/>
    </row>
    <row r="245" spans="3:6" x14ac:dyDescent="0.25">
      <c r="C245" s="247"/>
      <c r="F245"/>
    </row>
    <row r="246" spans="3:6" x14ac:dyDescent="0.25">
      <c r="C246" s="247"/>
      <c r="F246"/>
    </row>
    <row r="247" spans="3:6" x14ac:dyDescent="0.25">
      <c r="C247" s="247"/>
      <c r="F247"/>
    </row>
    <row r="248" spans="3:6" x14ac:dyDescent="0.25">
      <c r="C248" s="247"/>
      <c r="F248"/>
    </row>
    <row r="249" spans="3:6" x14ac:dyDescent="0.25">
      <c r="C249" s="247"/>
      <c r="F249"/>
    </row>
    <row r="250" spans="3:6" x14ac:dyDescent="0.25">
      <c r="C250" s="247"/>
      <c r="F250"/>
    </row>
    <row r="251" spans="3:6" x14ac:dyDescent="0.25">
      <c r="C251" s="247"/>
      <c r="F251"/>
    </row>
    <row r="252" spans="3:6" x14ac:dyDescent="0.25">
      <c r="C252" s="247"/>
      <c r="F252"/>
    </row>
    <row r="253" spans="3:6" x14ac:dyDescent="0.25">
      <c r="C253" s="247"/>
      <c r="F253"/>
    </row>
    <row r="254" spans="3:6" x14ac:dyDescent="0.25">
      <c r="C254" s="247"/>
      <c r="F254"/>
    </row>
    <row r="255" spans="3:6" x14ac:dyDescent="0.25">
      <c r="C255" s="247"/>
      <c r="F255"/>
    </row>
    <row r="256" spans="3:6" x14ac:dyDescent="0.25">
      <c r="C256" s="247"/>
      <c r="F256"/>
    </row>
    <row r="257" spans="3:6" x14ac:dyDescent="0.25">
      <c r="C257" s="247"/>
      <c r="F257"/>
    </row>
    <row r="258" spans="3:6" x14ac:dyDescent="0.25">
      <c r="C258" s="247"/>
      <c r="F258"/>
    </row>
    <row r="259" spans="3:6" x14ac:dyDescent="0.25">
      <c r="C259" s="247"/>
      <c r="F259"/>
    </row>
    <row r="260" spans="3:6" x14ac:dyDescent="0.25">
      <c r="C260" s="247"/>
      <c r="F260"/>
    </row>
    <row r="261" spans="3:6" x14ac:dyDescent="0.25">
      <c r="C261" s="247"/>
      <c r="F261"/>
    </row>
    <row r="262" spans="3:6" x14ac:dyDescent="0.25">
      <c r="C262" s="247"/>
      <c r="F262"/>
    </row>
    <row r="263" spans="3:6" x14ac:dyDescent="0.25">
      <c r="C263" s="247"/>
      <c r="F263"/>
    </row>
    <row r="264" spans="3:6" x14ac:dyDescent="0.25">
      <c r="C264" s="247"/>
      <c r="F264"/>
    </row>
    <row r="265" spans="3:6" x14ac:dyDescent="0.25">
      <c r="C265" s="247"/>
      <c r="F265"/>
    </row>
    <row r="266" spans="3:6" x14ac:dyDescent="0.25">
      <c r="C266" s="247"/>
      <c r="F266"/>
    </row>
    <row r="267" spans="3:6" x14ac:dyDescent="0.25">
      <c r="C267" s="247"/>
      <c r="F267"/>
    </row>
    <row r="268" spans="3:6" x14ac:dyDescent="0.25">
      <c r="C268" s="247"/>
      <c r="F268"/>
    </row>
    <row r="269" spans="3:6" x14ac:dyDescent="0.25">
      <c r="C269" s="247"/>
      <c r="F269"/>
    </row>
    <row r="270" spans="3:6" x14ac:dyDescent="0.25">
      <c r="C270" s="247"/>
      <c r="F270"/>
    </row>
    <row r="271" spans="3:6" x14ac:dyDescent="0.25">
      <c r="C271" s="247"/>
      <c r="F271"/>
    </row>
    <row r="272" spans="3:6" x14ac:dyDescent="0.25">
      <c r="C272" s="247"/>
      <c r="F272"/>
    </row>
    <row r="273" spans="3:6" x14ac:dyDescent="0.25">
      <c r="C273" s="247"/>
      <c r="F273"/>
    </row>
    <row r="274" spans="3:6" x14ac:dyDescent="0.25">
      <c r="C274" s="247"/>
      <c r="F274"/>
    </row>
    <row r="275" spans="3:6" x14ac:dyDescent="0.25">
      <c r="C275" s="247"/>
      <c r="F275"/>
    </row>
    <row r="276" spans="3:6" x14ac:dyDescent="0.25">
      <c r="C276" s="247"/>
      <c r="F276"/>
    </row>
    <row r="277" spans="3:6" x14ac:dyDescent="0.25">
      <c r="C277" s="247"/>
      <c r="F277"/>
    </row>
    <row r="278" spans="3:6" x14ac:dyDescent="0.25">
      <c r="C278" s="247"/>
      <c r="F278"/>
    </row>
    <row r="279" spans="3:6" x14ac:dyDescent="0.25">
      <c r="C279" s="247"/>
      <c r="F279"/>
    </row>
    <row r="280" spans="3:6" x14ac:dyDescent="0.25">
      <c r="C280" s="247"/>
      <c r="F280"/>
    </row>
    <row r="281" spans="3:6" x14ac:dyDescent="0.25">
      <c r="C281" s="247"/>
      <c r="F281"/>
    </row>
    <row r="282" spans="3:6" x14ac:dyDescent="0.25">
      <c r="C282" s="247"/>
      <c r="F282"/>
    </row>
    <row r="283" spans="3:6" x14ac:dyDescent="0.25">
      <c r="C283" s="247"/>
      <c r="F283"/>
    </row>
    <row r="284" spans="3:6" x14ac:dyDescent="0.25">
      <c r="C284" s="247"/>
      <c r="F284"/>
    </row>
    <row r="285" spans="3:6" x14ac:dyDescent="0.25">
      <c r="C285" s="247"/>
      <c r="F285"/>
    </row>
    <row r="286" spans="3:6" x14ac:dyDescent="0.25">
      <c r="C286" s="247"/>
      <c r="F286"/>
    </row>
    <row r="287" spans="3:6" x14ac:dyDescent="0.25">
      <c r="C287" s="247"/>
      <c r="F287"/>
    </row>
    <row r="288" spans="3:6" x14ac:dyDescent="0.25">
      <c r="C288" s="247"/>
      <c r="F288"/>
    </row>
    <row r="289" spans="3:6" x14ac:dyDescent="0.25">
      <c r="C289" s="247"/>
      <c r="F289"/>
    </row>
    <row r="290" spans="3:6" x14ac:dyDescent="0.25">
      <c r="C290" s="247"/>
      <c r="F290"/>
    </row>
    <row r="291" spans="3:6" x14ac:dyDescent="0.25">
      <c r="C291" s="247"/>
      <c r="F291"/>
    </row>
    <row r="292" spans="3:6" x14ac:dyDescent="0.25">
      <c r="C292" s="247"/>
      <c r="F292"/>
    </row>
    <row r="293" spans="3:6" x14ac:dyDescent="0.25">
      <c r="C293" s="247"/>
      <c r="F293"/>
    </row>
    <row r="294" spans="3:6" x14ac:dyDescent="0.25">
      <c r="C294" s="247"/>
      <c r="F294"/>
    </row>
    <row r="295" spans="3:6" x14ac:dyDescent="0.25">
      <c r="C295" s="247"/>
      <c r="F295"/>
    </row>
    <row r="296" spans="3:6" x14ac:dyDescent="0.25">
      <c r="C296" s="247"/>
      <c r="F296"/>
    </row>
    <row r="297" spans="3:6" x14ac:dyDescent="0.25">
      <c r="C297" s="247"/>
      <c r="F297"/>
    </row>
    <row r="298" spans="3:6" x14ac:dyDescent="0.25">
      <c r="C298" s="247"/>
      <c r="F298"/>
    </row>
    <row r="299" spans="3:6" x14ac:dyDescent="0.25">
      <c r="C299" s="247"/>
      <c r="F299"/>
    </row>
    <row r="300" spans="3:6" x14ac:dyDescent="0.25">
      <c r="C300" s="247"/>
      <c r="F300"/>
    </row>
    <row r="301" spans="3:6" x14ac:dyDescent="0.25">
      <c r="C301" s="247"/>
      <c r="F301"/>
    </row>
    <row r="302" spans="3:6" x14ac:dyDescent="0.25">
      <c r="C302" s="247"/>
      <c r="F302"/>
    </row>
    <row r="303" spans="3:6" x14ac:dyDescent="0.25">
      <c r="C303" s="247"/>
      <c r="F303"/>
    </row>
    <row r="304" spans="3:6" x14ac:dyDescent="0.25">
      <c r="C304" s="247"/>
      <c r="F304"/>
    </row>
    <row r="305" spans="3:6" x14ac:dyDescent="0.25">
      <c r="C305" s="247"/>
      <c r="F305"/>
    </row>
    <row r="306" spans="3:6" x14ac:dyDescent="0.25">
      <c r="C306" s="247"/>
      <c r="F306"/>
    </row>
    <row r="307" spans="3:6" x14ac:dyDescent="0.25">
      <c r="C307" s="247"/>
      <c r="F307"/>
    </row>
    <row r="308" spans="3:6" x14ac:dyDescent="0.25">
      <c r="C308" s="247"/>
      <c r="F308"/>
    </row>
    <row r="309" spans="3:6" x14ac:dyDescent="0.25">
      <c r="C309" s="247"/>
      <c r="F309"/>
    </row>
    <row r="310" spans="3:6" x14ac:dyDescent="0.25">
      <c r="C310" s="247"/>
      <c r="F310"/>
    </row>
    <row r="311" spans="3:6" x14ac:dyDescent="0.25">
      <c r="C311" s="247"/>
      <c r="F311"/>
    </row>
    <row r="312" spans="3:6" x14ac:dyDescent="0.25">
      <c r="C312" s="247"/>
      <c r="F312"/>
    </row>
    <row r="313" spans="3:6" x14ac:dyDescent="0.25">
      <c r="C313" s="247"/>
      <c r="F313"/>
    </row>
    <row r="314" spans="3:6" x14ac:dyDescent="0.25">
      <c r="C314" s="247"/>
      <c r="F314"/>
    </row>
    <row r="315" spans="3:6" x14ac:dyDescent="0.25">
      <c r="C315" s="247"/>
      <c r="F315"/>
    </row>
    <row r="316" spans="3:6" x14ac:dyDescent="0.25">
      <c r="C316" s="247"/>
      <c r="F316"/>
    </row>
    <row r="317" spans="3:6" x14ac:dyDescent="0.25">
      <c r="C317" s="247"/>
      <c r="F317"/>
    </row>
    <row r="318" spans="3:6" x14ac:dyDescent="0.25">
      <c r="C318" s="247"/>
      <c r="F318"/>
    </row>
    <row r="319" spans="3:6" x14ac:dyDescent="0.25">
      <c r="C319" s="247"/>
      <c r="F319"/>
    </row>
    <row r="320" spans="3:6" x14ac:dyDescent="0.25">
      <c r="C320" s="247"/>
      <c r="F320"/>
    </row>
    <row r="321" spans="3:6" x14ac:dyDescent="0.25">
      <c r="C321" s="247"/>
      <c r="F321"/>
    </row>
    <row r="322" spans="3:6" x14ac:dyDescent="0.25">
      <c r="C322" s="247"/>
      <c r="F322"/>
    </row>
    <row r="323" spans="3:6" x14ac:dyDescent="0.25">
      <c r="C323" s="247"/>
      <c r="F323"/>
    </row>
    <row r="324" spans="3:6" x14ac:dyDescent="0.25">
      <c r="C324" s="247"/>
      <c r="F324"/>
    </row>
    <row r="325" spans="3:6" x14ac:dyDescent="0.25">
      <c r="C325" s="247"/>
      <c r="F325"/>
    </row>
    <row r="326" spans="3:6" x14ac:dyDescent="0.25">
      <c r="C326" s="247"/>
      <c r="F326"/>
    </row>
    <row r="327" spans="3:6" x14ac:dyDescent="0.25">
      <c r="C327" s="247"/>
      <c r="F327"/>
    </row>
    <row r="328" spans="3:6" x14ac:dyDescent="0.25">
      <c r="C328" s="247"/>
      <c r="F328"/>
    </row>
    <row r="329" spans="3:6" x14ac:dyDescent="0.25">
      <c r="C329" s="247"/>
      <c r="F329"/>
    </row>
    <row r="330" spans="3:6" x14ac:dyDescent="0.25">
      <c r="C330" s="247"/>
      <c r="F330"/>
    </row>
    <row r="331" spans="3:6" x14ac:dyDescent="0.25">
      <c r="C331" s="247"/>
      <c r="F331"/>
    </row>
    <row r="332" spans="3:6" x14ac:dyDescent="0.25">
      <c r="C332" s="247"/>
      <c r="F332"/>
    </row>
    <row r="333" spans="3:6" x14ac:dyDescent="0.25">
      <c r="C333" s="247"/>
      <c r="F333"/>
    </row>
    <row r="334" spans="3:6" x14ac:dyDescent="0.25">
      <c r="C334" s="247"/>
      <c r="F334"/>
    </row>
    <row r="335" spans="3:6" x14ac:dyDescent="0.25">
      <c r="C335" s="247"/>
      <c r="F335"/>
    </row>
    <row r="336" spans="3:6" x14ac:dyDescent="0.25">
      <c r="C336" s="247"/>
      <c r="F336"/>
    </row>
    <row r="337" spans="3:6" x14ac:dyDescent="0.25">
      <c r="C337" s="247"/>
      <c r="F337"/>
    </row>
    <row r="338" spans="3:6" x14ac:dyDescent="0.25">
      <c r="C338" s="247"/>
      <c r="F338"/>
    </row>
    <row r="339" spans="3:6" x14ac:dyDescent="0.25">
      <c r="C339" s="247"/>
      <c r="F339"/>
    </row>
    <row r="340" spans="3:6" x14ac:dyDescent="0.25">
      <c r="C340" s="247"/>
      <c r="F340"/>
    </row>
    <row r="341" spans="3:6" x14ac:dyDescent="0.25">
      <c r="C341" s="247"/>
      <c r="F341"/>
    </row>
    <row r="342" spans="3:6" x14ac:dyDescent="0.25">
      <c r="C342" s="247"/>
      <c r="F342"/>
    </row>
    <row r="343" spans="3:6" x14ac:dyDescent="0.25">
      <c r="C343" s="247"/>
      <c r="F343"/>
    </row>
    <row r="344" spans="3:6" x14ac:dyDescent="0.25">
      <c r="C344" s="247"/>
      <c r="F344"/>
    </row>
    <row r="345" spans="3:6" x14ac:dyDescent="0.25">
      <c r="C345" s="247"/>
      <c r="F345"/>
    </row>
    <row r="346" spans="3:6" x14ac:dyDescent="0.25">
      <c r="C346" s="247"/>
      <c r="F346"/>
    </row>
    <row r="347" spans="3:6" x14ac:dyDescent="0.25">
      <c r="C347" s="247"/>
      <c r="F347"/>
    </row>
    <row r="348" spans="3:6" x14ac:dyDescent="0.25">
      <c r="C348" s="247"/>
      <c r="F348"/>
    </row>
    <row r="349" spans="3:6" x14ac:dyDescent="0.25">
      <c r="C349" s="247"/>
      <c r="F349"/>
    </row>
    <row r="350" spans="3:6" x14ac:dyDescent="0.25">
      <c r="C350" s="247"/>
      <c r="F350"/>
    </row>
    <row r="351" spans="3:6" x14ac:dyDescent="0.25">
      <c r="C351" s="247"/>
      <c r="F351"/>
    </row>
    <row r="352" spans="3:6" x14ac:dyDescent="0.25">
      <c r="C352" s="247"/>
      <c r="F352"/>
    </row>
    <row r="353" spans="3:6" x14ac:dyDescent="0.25">
      <c r="C353" s="247"/>
      <c r="F353"/>
    </row>
    <row r="354" spans="3:6" x14ac:dyDescent="0.25">
      <c r="C354" s="247"/>
      <c r="F354"/>
    </row>
    <row r="355" spans="3:6" x14ac:dyDescent="0.25">
      <c r="C355" s="247"/>
      <c r="F355"/>
    </row>
    <row r="356" spans="3:6" x14ac:dyDescent="0.25">
      <c r="C356" s="247"/>
      <c r="F356"/>
    </row>
    <row r="357" spans="3:6" x14ac:dyDescent="0.25">
      <c r="C357" s="247"/>
      <c r="F357"/>
    </row>
    <row r="358" spans="3:6" x14ac:dyDescent="0.25">
      <c r="C358" s="247"/>
      <c r="F358"/>
    </row>
    <row r="359" spans="3:6" x14ac:dyDescent="0.25">
      <c r="C359" s="247"/>
      <c r="F359"/>
    </row>
    <row r="360" spans="3:6" x14ac:dyDescent="0.25">
      <c r="C360" s="247"/>
      <c r="F360"/>
    </row>
    <row r="361" spans="3:6" x14ac:dyDescent="0.25">
      <c r="C361" s="247"/>
      <c r="F361"/>
    </row>
    <row r="362" spans="3:6" x14ac:dyDescent="0.25">
      <c r="C362" s="247"/>
      <c r="F362"/>
    </row>
    <row r="363" spans="3:6" x14ac:dyDescent="0.25">
      <c r="C363" s="247"/>
      <c r="F363"/>
    </row>
    <row r="364" spans="3:6" x14ac:dyDescent="0.25">
      <c r="C364" s="247"/>
      <c r="F364"/>
    </row>
    <row r="365" spans="3:6" x14ac:dyDescent="0.25">
      <c r="C365" s="247"/>
      <c r="F365"/>
    </row>
    <row r="366" spans="3:6" x14ac:dyDescent="0.25">
      <c r="C366" s="247"/>
      <c r="F366"/>
    </row>
    <row r="367" spans="3:6" x14ac:dyDescent="0.25">
      <c r="C367" s="247"/>
      <c r="F367"/>
    </row>
    <row r="368" spans="3:6" x14ac:dyDescent="0.25">
      <c r="C368" s="247"/>
      <c r="F368"/>
    </row>
    <row r="369" spans="3:6" x14ac:dyDescent="0.25">
      <c r="C369" s="247"/>
      <c r="F369"/>
    </row>
    <row r="370" spans="3:6" x14ac:dyDescent="0.25">
      <c r="C370" s="247"/>
      <c r="F370"/>
    </row>
    <row r="371" spans="3:6" x14ac:dyDescent="0.25">
      <c r="C371" s="247"/>
      <c r="F371"/>
    </row>
    <row r="372" spans="3:6" x14ac:dyDescent="0.25">
      <c r="C372" s="247"/>
      <c r="F372"/>
    </row>
    <row r="373" spans="3:6" x14ac:dyDescent="0.25">
      <c r="C373" s="247"/>
      <c r="F373"/>
    </row>
    <row r="374" spans="3:6" x14ac:dyDescent="0.25">
      <c r="C374" s="247"/>
      <c r="F374"/>
    </row>
    <row r="375" spans="3:6" x14ac:dyDescent="0.25">
      <c r="C375" s="247"/>
      <c r="F375"/>
    </row>
    <row r="376" spans="3:6" x14ac:dyDescent="0.25">
      <c r="C376" s="247"/>
      <c r="F376"/>
    </row>
    <row r="377" spans="3:6" x14ac:dyDescent="0.25">
      <c r="C377" s="247"/>
      <c r="F377"/>
    </row>
    <row r="378" spans="3:6" x14ac:dyDescent="0.25">
      <c r="C378" s="247"/>
      <c r="F378"/>
    </row>
    <row r="379" spans="3:6" x14ac:dyDescent="0.25">
      <c r="C379" s="247"/>
      <c r="F379"/>
    </row>
    <row r="380" spans="3:6" x14ac:dyDescent="0.25">
      <c r="C380" s="247"/>
      <c r="F380"/>
    </row>
    <row r="381" spans="3:6" x14ac:dyDescent="0.25">
      <c r="C381" s="247"/>
      <c r="F381"/>
    </row>
    <row r="382" spans="3:6" x14ac:dyDescent="0.25">
      <c r="C382" s="247"/>
      <c r="F382"/>
    </row>
    <row r="383" spans="3:6" x14ac:dyDescent="0.25">
      <c r="C383" s="247"/>
      <c r="F383"/>
    </row>
    <row r="384" spans="3:6" x14ac:dyDescent="0.25">
      <c r="C384" s="247"/>
      <c r="F384"/>
    </row>
    <row r="385" spans="3:6" x14ac:dyDescent="0.25">
      <c r="C385" s="247"/>
      <c r="F385"/>
    </row>
    <row r="386" spans="3:6" x14ac:dyDescent="0.25">
      <c r="C386" s="247"/>
      <c r="F386"/>
    </row>
    <row r="387" spans="3:6" x14ac:dyDescent="0.25">
      <c r="C387" s="247"/>
      <c r="F387"/>
    </row>
    <row r="388" spans="3:6" x14ac:dyDescent="0.25">
      <c r="C388" s="247"/>
      <c r="F388"/>
    </row>
    <row r="389" spans="3:6" x14ac:dyDescent="0.25">
      <c r="C389" s="247"/>
      <c r="F389"/>
    </row>
    <row r="390" spans="3:6" x14ac:dyDescent="0.25">
      <c r="C390" s="247"/>
      <c r="F390"/>
    </row>
    <row r="391" spans="3:6" x14ac:dyDescent="0.25">
      <c r="C391" s="247"/>
      <c r="F391"/>
    </row>
    <row r="392" spans="3:6" x14ac:dyDescent="0.25">
      <c r="C392" s="247"/>
      <c r="F392"/>
    </row>
    <row r="393" spans="3:6" x14ac:dyDescent="0.25">
      <c r="C393" s="247"/>
      <c r="F393"/>
    </row>
    <row r="394" spans="3:6" x14ac:dyDescent="0.25">
      <c r="C394" s="247"/>
      <c r="F394"/>
    </row>
    <row r="395" spans="3:6" x14ac:dyDescent="0.25">
      <c r="C395" s="247"/>
      <c r="F395"/>
    </row>
    <row r="396" spans="3:6" x14ac:dyDescent="0.25">
      <c r="C396" s="247"/>
      <c r="F396"/>
    </row>
    <row r="397" spans="3:6" x14ac:dyDescent="0.25">
      <c r="C397" s="247"/>
      <c r="F397"/>
    </row>
    <row r="398" spans="3:6" x14ac:dyDescent="0.25">
      <c r="C398" s="247"/>
      <c r="F398"/>
    </row>
    <row r="399" spans="3:6" x14ac:dyDescent="0.25">
      <c r="C399" s="247"/>
      <c r="F399"/>
    </row>
    <row r="400" spans="3:6" x14ac:dyDescent="0.25">
      <c r="C400" s="247"/>
      <c r="F400"/>
    </row>
    <row r="401" spans="3:6" x14ac:dyDescent="0.25">
      <c r="C401" s="247"/>
      <c r="F401"/>
    </row>
    <row r="402" spans="3:6" x14ac:dyDescent="0.25">
      <c r="C402" s="247"/>
      <c r="F402"/>
    </row>
    <row r="403" spans="3:6" x14ac:dyDescent="0.25">
      <c r="C403" s="247"/>
      <c r="F403"/>
    </row>
    <row r="404" spans="3:6" x14ac:dyDescent="0.25">
      <c r="C404" s="247"/>
      <c r="F404"/>
    </row>
    <row r="405" spans="3:6" x14ac:dyDescent="0.25">
      <c r="C405" s="247"/>
      <c r="F405"/>
    </row>
    <row r="406" spans="3:6" x14ac:dyDescent="0.25">
      <c r="C406" s="247"/>
      <c r="F406"/>
    </row>
    <row r="407" spans="3:6" x14ac:dyDescent="0.25">
      <c r="C407" s="247"/>
      <c r="F407"/>
    </row>
    <row r="408" spans="3:6" x14ac:dyDescent="0.25">
      <c r="C408" s="247"/>
      <c r="F408"/>
    </row>
    <row r="409" spans="3:6" x14ac:dyDescent="0.25">
      <c r="C409" s="247"/>
      <c r="F409"/>
    </row>
    <row r="410" spans="3:6" x14ac:dyDescent="0.25">
      <c r="C410" s="247"/>
      <c r="F410"/>
    </row>
    <row r="411" spans="3:6" x14ac:dyDescent="0.25">
      <c r="C411" s="247"/>
      <c r="F411"/>
    </row>
    <row r="412" spans="3:6" x14ac:dyDescent="0.25">
      <c r="C412" s="247"/>
      <c r="F412"/>
    </row>
    <row r="413" spans="3:6" x14ac:dyDescent="0.25">
      <c r="C413" s="247"/>
      <c r="F413"/>
    </row>
    <row r="414" spans="3:6" x14ac:dyDescent="0.25">
      <c r="C414" s="247"/>
      <c r="F414"/>
    </row>
    <row r="415" spans="3:6" x14ac:dyDescent="0.25">
      <c r="C415" s="247"/>
      <c r="F415"/>
    </row>
    <row r="416" spans="3:6" x14ac:dyDescent="0.25">
      <c r="C416" s="247"/>
      <c r="F416"/>
    </row>
    <row r="417" spans="3:6" x14ac:dyDescent="0.25">
      <c r="C417" s="247"/>
      <c r="F417"/>
    </row>
    <row r="418" spans="3:6" x14ac:dyDescent="0.25">
      <c r="C418" s="247"/>
      <c r="F418"/>
    </row>
    <row r="419" spans="3:6" x14ac:dyDescent="0.25">
      <c r="C419" s="247"/>
      <c r="F419"/>
    </row>
    <row r="420" spans="3:6" x14ac:dyDescent="0.25">
      <c r="C420" s="247"/>
      <c r="F420"/>
    </row>
    <row r="421" spans="3:6" x14ac:dyDescent="0.25">
      <c r="C421" s="247"/>
      <c r="F421"/>
    </row>
    <row r="422" spans="3:6" x14ac:dyDescent="0.25">
      <c r="C422" s="247"/>
      <c r="F422"/>
    </row>
    <row r="423" spans="3:6" x14ac:dyDescent="0.25">
      <c r="C423" s="247"/>
      <c r="F423"/>
    </row>
    <row r="424" spans="3:6" x14ac:dyDescent="0.25">
      <c r="C424" s="247"/>
      <c r="F424"/>
    </row>
    <row r="425" spans="3:6" x14ac:dyDescent="0.25">
      <c r="C425" s="247"/>
      <c r="F425"/>
    </row>
    <row r="426" spans="3:6" x14ac:dyDescent="0.25">
      <c r="C426" s="247"/>
      <c r="F426"/>
    </row>
    <row r="427" spans="3:6" x14ac:dyDescent="0.25">
      <c r="F427"/>
    </row>
    <row r="428" spans="3:6" x14ac:dyDescent="0.25">
      <c r="F428"/>
    </row>
  </sheetData>
  <mergeCells count="3">
    <mergeCell ref="B5:C5"/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E1EE-A270-411C-AE74-C44421BC5687}">
  <dimension ref="A1:J7"/>
  <sheetViews>
    <sheetView workbookViewId="0">
      <selection activeCell="G11" sqref="G11"/>
    </sheetView>
  </sheetViews>
  <sheetFormatPr defaultRowHeight="15" x14ac:dyDescent="0.25"/>
  <cols>
    <col min="1" max="1" width="11.42578125" customWidth="1"/>
    <col min="2" max="2" width="12.7109375" customWidth="1"/>
    <col min="3" max="3" width="18" customWidth="1"/>
    <col min="4" max="4" width="24.7109375" customWidth="1"/>
    <col min="5" max="5" width="16.42578125" bestFit="1" customWidth="1"/>
  </cols>
  <sheetData>
    <row r="1" spans="1:10" ht="15.75" x14ac:dyDescent="0.25">
      <c r="A1" s="271" t="s">
        <v>293</v>
      </c>
      <c r="B1" s="271"/>
      <c r="C1" s="271"/>
      <c r="D1" s="271"/>
      <c r="E1" s="271"/>
      <c r="F1" s="271"/>
      <c r="G1" s="271"/>
      <c r="H1" s="276"/>
      <c r="I1" s="276"/>
      <c r="J1" s="276"/>
    </row>
    <row r="3" spans="1:10" ht="15.75" x14ac:dyDescent="0.25">
      <c r="A3" s="271" t="s">
        <v>294</v>
      </c>
      <c r="B3" s="271"/>
      <c r="C3" s="271"/>
      <c r="D3" s="271"/>
      <c r="E3" s="271"/>
      <c r="F3" s="271"/>
      <c r="G3" s="271"/>
      <c r="H3" s="271"/>
      <c r="I3" s="271"/>
    </row>
    <row r="5" spans="1:10" s="146" customFormat="1" x14ac:dyDescent="0.25">
      <c r="C5" s="273" t="s">
        <v>295</v>
      </c>
      <c r="D5" s="273" t="s">
        <v>298</v>
      </c>
      <c r="E5" s="273" t="s">
        <v>299</v>
      </c>
    </row>
    <row r="6" spans="1:10" ht="21.75" customHeight="1" x14ac:dyDescent="0.25">
      <c r="C6" s="241" t="s">
        <v>296</v>
      </c>
      <c r="D6" s="274">
        <v>33091.760000000002</v>
      </c>
      <c r="E6" s="274">
        <v>23477.73</v>
      </c>
    </row>
    <row r="7" spans="1:10" x14ac:dyDescent="0.25">
      <c r="C7" s="272" t="s">
        <v>297</v>
      </c>
      <c r="D7" s="275">
        <f>SUM(D6)</f>
        <v>33091.760000000002</v>
      </c>
      <c r="E7" s="275">
        <f>SUM(E6)</f>
        <v>23477.73</v>
      </c>
    </row>
  </sheetData>
  <mergeCells count="2">
    <mergeCell ref="A3:I3"/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E3329-6A53-4555-9C65-BF62D29F7AD8}">
  <dimension ref="A1:J8"/>
  <sheetViews>
    <sheetView workbookViewId="0">
      <selection activeCell="E9" sqref="E9"/>
    </sheetView>
  </sheetViews>
  <sheetFormatPr defaultRowHeight="15" x14ac:dyDescent="0.25"/>
  <cols>
    <col min="4" max="4" width="15" customWidth="1"/>
    <col min="5" max="5" width="21" bestFit="1" customWidth="1"/>
    <col min="6" max="6" width="18.7109375" customWidth="1"/>
  </cols>
  <sheetData>
    <row r="1" spans="1:10" ht="34.5" customHeight="1" x14ac:dyDescent="0.25">
      <c r="A1" s="277" t="s">
        <v>300</v>
      </c>
      <c r="B1" s="277"/>
      <c r="C1" s="277"/>
      <c r="D1" s="277"/>
      <c r="E1" s="277"/>
      <c r="F1" s="277"/>
      <c r="G1" s="277"/>
      <c r="H1" s="277"/>
      <c r="I1" s="277"/>
      <c r="J1" s="277"/>
    </row>
    <row r="4" spans="1:10" x14ac:dyDescent="0.25">
      <c r="A4" s="281" t="s">
        <v>301</v>
      </c>
      <c r="B4" s="282"/>
      <c r="C4" s="282"/>
      <c r="D4" s="283"/>
      <c r="E4" s="287" t="s">
        <v>302</v>
      </c>
    </row>
    <row r="5" spans="1:10" x14ac:dyDescent="0.25">
      <c r="A5" s="284" t="s">
        <v>303</v>
      </c>
      <c r="B5" s="285"/>
      <c r="C5" s="285"/>
      <c r="D5" s="286"/>
      <c r="E5" s="287"/>
    </row>
    <row r="6" spans="1:10" x14ac:dyDescent="0.25">
      <c r="A6" s="278" t="s">
        <v>304</v>
      </c>
      <c r="B6" s="279"/>
      <c r="C6" s="279"/>
      <c r="D6" s="280"/>
      <c r="E6" s="274">
        <f>2512.41+2702.85</f>
        <v>5215.26</v>
      </c>
    </row>
    <row r="7" spans="1:10" x14ac:dyDescent="0.25">
      <c r="A7" s="278" t="s">
        <v>305</v>
      </c>
      <c r="B7" s="279"/>
      <c r="C7" s="279"/>
      <c r="D7" s="280"/>
      <c r="E7" s="274">
        <v>101622.35</v>
      </c>
    </row>
    <row r="8" spans="1:10" x14ac:dyDescent="0.25">
      <c r="A8" s="278" t="s">
        <v>306</v>
      </c>
      <c r="B8" s="279"/>
      <c r="C8" s="279"/>
      <c r="D8" s="280"/>
      <c r="E8" s="274" t="s">
        <v>24</v>
      </c>
    </row>
  </sheetData>
  <mergeCells count="7">
    <mergeCell ref="A7:D7"/>
    <mergeCell ref="A8:D8"/>
    <mergeCell ref="A1:J1"/>
    <mergeCell ref="A4:D4"/>
    <mergeCell ref="A5:D5"/>
    <mergeCell ref="E4:E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 </vt:lpstr>
      <vt:lpstr>RAČUN PRIHODA I RASHODA-EK.KLAS</vt:lpstr>
      <vt:lpstr>RAČUN PH I RH-IZVOR FINAN.</vt:lpstr>
      <vt:lpstr>RASHODI FUNKCIJSKA</vt:lpstr>
      <vt:lpstr>RAČUN FINANCIRANJA</vt:lpstr>
      <vt:lpstr>POSEBNI DIO</vt:lpstr>
      <vt:lpstr>IZVJEŠTAJ-FONDOVI EU</vt:lpstr>
      <vt:lpstr>IZVJEŠTAJ O STANJU POTRAŽ.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Racun02</dc:creator>
  <cp:lastModifiedBy>Racun02</cp:lastModifiedBy>
  <dcterms:created xsi:type="dcterms:W3CDTF">2024-03-26T10:44:48Z</dcterms:created>
  <dcterms:modified xsi:type="dcterms:W3CDTF">2024-03-27T11:53:03Z</dcterms:modified>
</cp:coreProperties>
</file>